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905" activeTab="0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Трошкови запослених" sheetId="4" r:id="rId4"/>
    <sheet name="Динамика запослених" sheetId="5" r:id="rId5"/>
    <sheet name="Запослени (МИН-МАХ)" sheetId="6" r:id="rId6"/>
    <sheet name="Приходи из буџета" sheetId="7" r:id="rId7"/>
    <sheet name="Ср. за посебне намене" sheetId="8" r:id="rId8"/>
    <sheet name="Добит " sheetId="9" r:id="rId9"/>
    <sheet name="Кредити " sheetId="10" r:id="rId10"/>
    <sheet name="Готовина" sheetId="11" r:id="rId11"/>
    <sheet name="Извештај о инвестицијама" sheetId="12" r:id="rId12"/>
    <sheet name="Пот, обавезе и суд. спорови" sheetId="13" r:id="rId13"/>
  </sheets>
  <definedNames>
    <definedName name="_xlfn.IFERROR" hidden="1">#NAME?</definedName>
    <definedName name="_xlnm.Print_Area" localSheetId="1">'Биланс стања'!$A$1:$I$145</definedName>
    <definedName name="_xlnm.Print_Area" localSheetId="10">'Готовина'!$A$1:$I$38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намене'!$B$1:$K$51</definedName>
    <definedName name="_xlnm.Print_Area" localSheetId="3">'Трошкови запослених'!$A$1:$H$40</definedName>
  </definedNames>
  <calcPr fullCalcOnLoad="1"/>
</workbook>
</file>

<file path=xl/sharedStrings.xml><?xml version="1.0" encoding="utf-8"?>
<sst xmlns="http://schemas.openxmlformats.org/spreadsheetml/2006/main" count="1215" uniqueCount="923">
  <si>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</si>
  <si>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</si>
  <si>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</si>
  <si>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</si>
  <si>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</si>
  <si>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</si>
  <si>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</si>
  <si>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</si>
  <si>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</si>
  <si>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</si>
  <si>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</si>
  <si>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</si>
  <si>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</si>
  <si>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</si>
  <si>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</si>
  <si>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</si>
  <si>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</si>
  <si>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</si>
  <si>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</si>
  <si>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</si>
  <si>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</si>
  <si>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</si>
  <si>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</si>
  <si>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</si>
  <si>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</si>
  <si>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</si>
  <si>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</si>
  <si>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</si>
  <si>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</si>
  <si>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</si>
  <si>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</si>
  <si>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</si>
  <si>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</si>
  <si>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</si>
  <si>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</si>
  <si>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</si>
  <si>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</si>
  <si>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</si>
  <si>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</si>
  <si>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</si>
  <si>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</si>
  <si>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</si>
  <si>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</si>
  <si>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</si>
  <si>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</si>
  <si>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</si>
  <si>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</si>
  <si>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</si>
  <si>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</si>
  <si>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</si>
  <si>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</si>
  <si>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</si>
  <si>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</si>
  <si>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</si>
  <si>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</si>
  <si>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</si>
  <si>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</si>
  <si>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</si>
  <si>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</si>
  <si>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</si>
  <si>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</si>
  <si>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</si>
  <si>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</si>
  <si>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</si>
  <si>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</si>
  <si>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</si>
  <si>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</si>
  <si>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</si>
  <si>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</si>
  <si>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</si>
  <si>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</si>
  <si>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</si>
  <si>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</si>
  <si>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</si>
  <si>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</si>
  <si>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</si>
  <si>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</si>
  <si>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</si>
  <si>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</si>
  <si>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</si>
  <si>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</si>
  <si>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</si>
  <si>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</si>
  <si>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</si>
  <si>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</si>
  <si>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</si>
  <si>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</si>
  <si>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</si>
  <si>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</si>
  <si>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</si>
  <si>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</si>
  <si>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</si>
  <si>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</si>
  <si>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</si>
  <si>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</si>
  <si>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</si>
  <si>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</si>
  <si>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</si>
  <si>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</si>
  <si>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</si>
  <si>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</si>
  <si>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</si>
  <si>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</si>
  <si>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</si>
  <si>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</si>
  <si>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</si>
  <si>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</si>
  <si>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</si>
  <si>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</si>
  <si>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</si>
  <si>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</si>
  <si>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</si>
  <si>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</si>
  <si>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</si>
  <si>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</si>
  <si>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</si>
  <si>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</si>
  <si>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</si>
  <si>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</si>
  <si>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</si>
  <si>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</si>
  <si>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</si>
  <si>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</si>
  <si>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</si>
  <si>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</si>
  <si>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</si>
  <si>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</si>
  <si>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</si>
  <si>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</si>
  <si>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</si>
  <si>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</si>
  <si>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</si>
  <si>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</si>
  <si>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</si>
  <si>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</si>
  <si>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</si>
  <si>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</si>
  <si>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</si>
  <si>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</si>
  <si>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</si>
  <si>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</si>
  <si>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</si>
  <si>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</si>
  <si>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</si>
  <si>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</si>
  <si>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</si>
  <si>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</si>
  <si>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</si>
  <si>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</si>
  <si>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</si>
  <si>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</si>
  <si>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</si>
  <si>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</si>
  <si>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</si>
  <si>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</si>
  <si>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</si>
  <si>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</si>
  <si>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</si>
  <si>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</si>
  <si>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</si>
  <si>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</si>
  <si>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</si>
  <si>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</si>
  <si>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</si>
  <si>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</si>
  <si>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</si>
  <si>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</si>
  <si>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</si>
  <si>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</si>
  <si>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</si>
  <si>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</si>
  <si>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</si>
  <si>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</si>
  <si>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</si>
  <si>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</si>
  <si>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</si>
  <si>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</si>
  <si>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</si>
  <si>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</si>
  <si>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</si>
  <si>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</si>
  <si>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</si>
  <si>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</si>
  <si>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</si>
  <si>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</si>
  <si>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</si>
  <si>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</si>
  <si>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</si>
  <si>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</si>
  <si>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</si>
  <si>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</si>
  <si>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</si>
  <si>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</si>
  <si>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</si>
  <si>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</si>
  <si>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</si>
  <si>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</si>
  <si>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</si>
  <si>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</si>
  <si>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</si>
  <si>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</si>
  <si>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</si>
  <si>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</si>
  <si>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</si>
  <si>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</si>
  <si>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</si>
  <si>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</si>
  <si>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</si>
  <si>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</si>
  <si>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</si>
  <si>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</si>
  <si>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</si>
  <si>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</si>
  <si>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</si>
  <si>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</si>
  <si>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</si>
  <si>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</si>
  <si>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</si>
  <si>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</si>
  <si>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</si>
  <si>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</si>
  <si>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</si>
  <si>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</si>
  <si>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</si>
  <si>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</si>
  <si>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</si>
  <si>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</si>
  <si>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</si>
  <si>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</si>
  <si>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</si>
  <si>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</si>
  <si>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</si>
  <si>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</si>
  <si>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</si>
  <si>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</si>
  <si>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</si>
  <si>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</si>
  <si>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</si>
  <si>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</si>
  <si>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</si>
  <si>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</si>
  <si>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</si>
  <si>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</si>
  <si>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</si>
  <si>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</si>
  <si>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</si>
  <si>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</si>
  <si>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</si>
  <si>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</si>
  <si>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</si>
  <si>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</si>
  <si>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</si>
  <si>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</si>
  <si>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</si>
  <si>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</si>
  <si>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</si>
  <si>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</si>
  <si>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</si>
  <si>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</si>
  <si>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</si>
  <si>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</si>
  <si>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</si>
  <si>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</si>
  <si>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</si>
  <si>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</si>
  <si>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</si>
  <si>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</si>
  <si>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</si>
  <si>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</si>
  <si>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</si>
  <si>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</si>
  <si>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</si>
  <si>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</si>
  <si>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</si>
  <si>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</si>
  <si>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</si>
  <si>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</si>
  <si>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</si>
  <si>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</si>
  <si>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</si>
  <si>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</si>
  <si>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</si>
  <si>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</si>
  <si>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</si>
  <si>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</si>
  <si>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</si>
  <si>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</si>
  <si>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</si>
  <si>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</si>
  <si>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</si>
  <si>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</si>
  <si>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</si>
  <si>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</si>
  <si>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</si>
  <si>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</si>
  <si>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</si>
  <si>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</si>
  <si>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</si>
  <si>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</si>
  <si>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</si>
  <si>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</si>
  <si>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</si>
  <si>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</si>
  <si>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</si>
  <si>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</si>
  <si>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</si>
  <si>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</si>
  <si>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</si>
  <si>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</si>
  <si>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</si>
  <si>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</si>
  <si>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</si>
  <si>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</si>
  <si>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</si>
  <si>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</si>
  <si>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</si>
  <si>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</si>
  <si>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</si>
  <si>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</si>
  <si>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</si>
  <si>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</si>
  <si>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</si>
  <si>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</si>
  <si>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</si>
  <si>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</si>
  <si>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</si>
  <si>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</si>
  <si>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</si>
  <si>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</si>
  <si>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</si>
  <si>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</si>
  <si>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</si>
  <si>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</si>
  <si>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</si>
  <si>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</si>
  <si>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</si>
  <si>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</si>
  <si>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</si>
  <si>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</si>
  <si>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</si>
  <si>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</si>
  <si>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</si>
  <si>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</si>
  <si>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</si>
  <si>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</si>
  <si>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</si>
  <si>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</si>
  <si>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</si>
  <si>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</si>
  <si>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</si>
  <si>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</si>
  <si>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</si>
  <si>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</si>
  <si>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</si>
  <si>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</si>
  <si>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</si>
  <si>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</si>
  <si>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</si>
  <si>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</si>
  <si>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</si>
  <si>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</si>
  <si>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</si>
  <si>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</si>
  <si>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</si>
  <si>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</si>
  <si>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</si>
  <si>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</si>
  <si>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</si>
  <si>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</si>
  <si>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</si>
  <si>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</si>
  <si>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</si>
  <si>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</si>
  <si>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</si>
  <si>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</si>
  <si>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</si>
  <si>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</si>
  <si>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</si>
  <si>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</si>
  <si>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</si>
  <si>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</si>
  <si>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</si>
  <si>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</si>
  <si>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</si>
  <si>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</si>
  <si>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</si>
  <si>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</si>
  <si>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</si>
  <si>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</si>
  <si>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</si>
  <si>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</si>
  <si>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</si>
  <si>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</si>
  <si>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</si>
  <si>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</si>
  <si>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</si>
  <si>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</si>
  <si>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</si>
  <si>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</si>
  <si>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</si>
  <si>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</si>
  <si>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</si>
  <si>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</si>
  <si>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</si>
  <si>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</si>
  <si>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</si>
  <si>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</si>
  <si>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</si>
  <si>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</si>
  <si>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</si>
  <si>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</si>
  <si>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</si>
  <si>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</si>
  <si>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</si>
  <si>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</si>
  <si>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</si>
  <si>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</si>
  <si>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</si>
  <si>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</si>
  <si>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</si>
  <si>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</si>
  <si>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</si>
  <si>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</si>
  <si>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</si>
  <si>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</si>
  <si>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</si>
  <si>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</si>
  <si>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</si>
  <si>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</si>
  <si>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</si>
  <si>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</si>
  <si>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</si>
  <si>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</si>
  <si>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</si>
  <si>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</si>
  <si>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</si>
  <si>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</si>
  <si>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</si>
  <si>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</si>
  <si>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</si>
  <si>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</si>
  <si>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</si>
  <si>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</si>
  <si>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</si>
  <si>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</si>
  <si>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</si>
  <si>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</si>
  <si>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</si>
  <si>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</si>
  <si>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</si>
  <si>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</si>
  <si>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</si>
  <si>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</si>
  <si>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</si>
  <si>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</si>
  <si>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</si>
  <si>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</si>
  <si>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</si>
  <si>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</si>
  <si>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</si>
  <si>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</si>
  <si>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</si>
  <si>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</si>
  <si>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</si>
  <si>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</si>
  <si>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</si>
  <si>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</si>
  <si>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</si>
  <si>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</si>
  <si>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</si>
  <si>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</si>
  <si>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</si>
  <si>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</si>
  <si>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</si>
  <si>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</si>
  <si>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</si>
  <si>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</si>
  <si>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</si>
  <si>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</si>
  <si>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</si>
  <si>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</si>
  <si>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</si>
  <si>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</si>
  <si>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</si>
  <si>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</si>
  <si>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</si>
  <si>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</si>
  <si>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</si>
  <si>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</si>
  <si>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</si>
  <si>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</si>
  <si>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</si>
  <si>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</si>
  <si>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</si>
  <si>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</si>
  <si>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</si>
  <si>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</si>
  <si>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</si>
  <si>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</si>
  <si>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</si>
  <si>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</si>
  <si>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</si>
  <si>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</si>
  <si>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</si>
  <si>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</si>
  <si>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</si>
  <si>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</si>
  <si>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</si>
  <si>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</si>
  <si>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</si>
  <si>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</si>
  <si>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</si>
  <si>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</si>
  <si>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</si>
  <si>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</si>
  <si>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</si>
  <si>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</si>
  <si>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</si>
  <si>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</si>
  <si>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</si>
  <si>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</si>
  <si>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</si>
  <si>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</si>
  <si>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</si>
  <si>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</si>
  <si>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</si>
  <si>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</si>
  <si>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</si>
  <si>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</si>
  <si>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</si>
  <si>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</si>
  <si>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</si>
  <si>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</si>
  <si>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</si>
  <si>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</si>
  <si>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</si>
  <si>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</si>
  <si>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</si>
  <si>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</si>
  <si>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</si>
  <si>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</si>
  <si>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</si>
  <si>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</si>
  <si>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</si>
  <si>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</si>
  <si>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</si>
  <si>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</si>
  <si>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</si>
  <si>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</si>
  <si>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</si>
  <si>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</si>
  <si>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</si>
  <si>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</si>
  <si>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</si>
  <si>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</si>
  <si>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</si>
  <si>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</si>
  <si>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</si>
  <si>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</si>
  <si>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</si>
  <si>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</si>
  <si>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</si>
  <si>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</si>
  <si>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</si>
  <si>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</si>
  <si>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</si>
  <si>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</si>
  <si>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</si>
  <si>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</si>
  <si>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</si>
  <si>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</si>
  <si>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</si>
  <si>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</si>
  <si>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</si>
  <si>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</si>
  <si>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</si>
  <si>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</si>
  <si>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</si>
  <si>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</si>
  <si>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</si>
  <si>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</si>
  <si>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</si>
  <si>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</si>
  <si>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</si>
  <si>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</si>
  <si>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</si>
  <si>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</si>
  <si>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</si>
  <si>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</si>
  <si>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</si>
  <si>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</si>
  <si>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</si>
  <si>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</si>
  <si>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</si>
  <si>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</si>
  <si>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</si>
  <si>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</si>
  <si>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</si>
  <si>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</si>
  <si>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</si>
  <si>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</si>
  <si>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</si>
  <si>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</si>
  <si>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</si>
  <si>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</si>
  <si>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</si>
  <si>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</si>
  <si>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</si>
  <si>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</si>
  <si>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</si>
  <si>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</si>
  <si>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</si>
  <si>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</si>
  <si>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</si>
  <si>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</si>
  <si>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</si>
  <si>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</si>
  <si>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</si>
  <si>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</si>
  <si>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</si>
  <si>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</si>
  <si>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</si>
  <si>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</si>
  <si>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</si>
  <si>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</si>
  <si>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</si>
  <si>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</si>
  <si>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</si>
  <si>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</si>
  <si>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</si>
  <si>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</si>
  <si>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</si>
  <si>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</si>
  <si>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</si>
  <si>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</si>
  <si>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</si>
  <si>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</si>
  <si>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</si>
  <si>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</si>
  <si>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</si>
  <si>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</si>
  <si>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</si>
  <si>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</si>
  <si>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</si>
  <si>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</si>
  <si>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</si>
  <si>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</si>
  <si>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</si>
  <si>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</si>
  <si>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</si>
  <si>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</si>
  <si>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</si>
  <si>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</si>
  <si>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</si>
  <si>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</si>
  <si>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</si>
  <si>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</si>
  <si>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</si>
  <si>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</si>
  <si>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</si>
  <si>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</si>
  <si>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</si>
  <si>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</si>
  <si>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</si>
  <si>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</si>
  <si>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</si>
  <si>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</si>
  <si>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</si>
  <si>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</si>
  <si>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</si>
  <si>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</si>
  <si>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</si>
  <si>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</si>
  <si>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</si>
  <si>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</si>
  <si>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</si>
  <si>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</si>
  <si>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</si>
  <si>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</si>
  <si>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</si>
  <si>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</si>
  <si>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</si>
  <si>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</si>
  <si>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</si>
  <si>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</si>
  <si>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</si>
  <si>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</si>
  <si>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</si>
  <si>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</si>
  <si>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</si>
  <si>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</si>
  <si>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</si>
  <si>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</si>
  <si>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</si>
  <si>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</si>
  <si>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</si>
  <si>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</si>
  <si>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</si>
  <si>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</si>
  <si>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</si>
  <si>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</si>
  <si>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</si>
  <si>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Реализација 
01.01-31.12.2021.      Претходна година</t>
  </si>
  <si>
    <t>План за
01.01-31.12.2022.             Текућа година</t>
  </si>
  <si>
    <t>01.01-31.12.2022. године*</t>
  </si>
  <si>
    <t>Проценат реализације (реализација /                   план31.12.2022*)</t>
  </si>
  <si>
    <t>Улт полован</t>
  </si>
  <si>
    <t>Град Суботица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</si>
  <si>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</si>
  <si>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Булдожер полован</t>
  </si>
  <si>
    <t>Реализација за период 01.01 - 31.12.2022. године*</t>
  </si>
  <si>
    <t>План за
01.01-31.12.2021.             Претходна  година</t>
  </si>
  <si>
    <t>01.01  - 31.12.2022. године*</t>
  </si>
  <si>
    <t>Проценат реализације (реализација /                   план 31.12.2022*)</t>
  </si>
  <si>
    <t>Хрватски културни центар "Буњевачко коло" Суботица</t>
  </si>
  <si>
    <t>Организовање манифестације Велико прело 2022</t>
  </si>
  <si>
    <t>АКУД "СуЛОЛА" Суботица</t>
  </si>
  <si>
    <t>Реализација пројекта 21.фестивал љубави и вина 2022</t>
  </si>
  <si>
    <t>Удружење "УНИПЕН" Београд</t>
  </si>
  <si>
    <t>Помоћ ради завршетка радова</t>
  </si>
  <si>
    <t>Фудбалски клуб "Раднички 1905" Бајмок</t>
  </si>
  <si>
    <t>Финансијска помоћ клубу</t>
  </si>
  <si>
    <t>Месна заједница "Бајнат" Суботица</t>
  </si>
  <si>
    <t>Обележавање 50. годишњице оснивања</t>
  </si>
  <si>
    <t>Удружење Црногораца Суботице</t>
  </si>
  <si>
    <t>Одржавање манифестације "Дани црногорске културе"</t>
  </si>
  <si>
    <t>Удружење "Суботичка алтернатива" Палић</t>
  </si>
  <si>
    <t>Помоћ у циљу функционисања удружења</t>
  </si>
  <si>
    <t>ФК "Ударник Вишњевац" Вишњевац</t>
  </si>
  <si>
    <t>Клуб малог фудбала "FULL FEEL" Суботица</t>
  </si>
  <si>
    <t>Финансијска помоћ клубу због проширења лиге</t>
  </si>
  <si>
    <t>Месна заједница "Дудова шума" Суботица</t>
  </si>
  <si>
    <t>Финансијска помоћ за рад и функционисање</t>
  </si>
  <si>
    <t>Удружење грађана Тахлес Мала Босна</t>
  </si>
  <si>
    <t>Финансијска помоћ ради даљег развоја</t>
  </si>
  <si>
    <t>Удружење пензионисаних радника органа унутрашњих послова Суботица</t>
  </si>
  <si>
    <t>У сврху редовног функционисања</t>
  </si>
  <si>
    <t>СФУ "Келебијска шума" Келебија</t>
  </si>
  <si>
    <t>У сврху промоције тима</t>
  </si>
  <si>
    <t>ЧИКИ М удружење филмских и позоришних уметника, Суботица</t>
  </si>
  <si>
    <t>За наставак снимања едукативног филма Друмски венац и нове позоришне представе</t>
  </si>
  <si>
    <t>Завичајно удружење "ХЕРЦЕГОВИНА", Суботица</t>
  </si>
  <si>
    <t>Финансијска помоћ за унутрашњу организацију и функционисање Удружења</t>
  </si>
  <si>
    <t>Удружење грађана "Љубав и вино као стил живота", Суботица</t>
  </si>
  <si>
    <t>Финансијска помоћ ради учешћа на 27. међународном музичком Маркополофесту</t>
  </si>
  <si>
    <t>Удружење за развој заједнице "Лудаш",  Суботица-Шупљак</t>
  </si>
  <si>
    <t>Финансијска подршка у организовању манифестације "Дани Села" који је и "Фестивал Белог Лука"</t>
  </si>
  <si>
    <t>Финансијска подршка за организацију дванаестог фестивала фруле "Златна фрула Палића"</t>
  </si>
  <si>
    <t>"Зелени Суботице", Суботица</t>
  </si>
  <si>
    <t>Финансијска подршка за организацију и одржавање манифестације "ФЕСТИВАЛ ЉУБАВИ"</t>
  </si>
  <si>
    <t>Савез Српских удружења Севернобачког округа, Суботица</t>
  </si>
  <si>
    <t>у сврху остваривања годишњег плана и програма Савеза Српских удружења Севернобачког округа</t>
  </si>
  <si>
    <t>План 2022.** година</t>
  </si>
  <si>
    <t>Набавка радних машина и возила</t>
  </si>
  <si>
    <t>Рачунарска опрема и софтвер</t>
  </si>
  <si>
    <t>Реализовано закључно са 31.12.2021*</t>
  </si>
  <si>
    <t>Остала опрема</t>
  </si>
  <si>
    <t>Радови на пословним објектима</t>
  </si>
  <si>
    <t>Завичајно удружење "Далмација" Суботица, Суботица</t>
  </si>
  <si>
    <t>организовање Завичајне вечери Далматинаца Северно-бачког округа</t>
  </si>
  <si>
    <t>превоз члановима удружења на месечне медицинске прегледе</t>
  </si>
  <si>
    <t>развој стрељаштва</t>
  </si>
  <si>
    <t>АПЕКС СТРЕЉАЧКО СПОРТСКО УДРУЖЕЊЕ, Палић</t>
  </si>
  <si>
    <t>УДРУЖЕЊЕ "КРАЉ ПЕТАР ПРВИ", Алекса Шантић</t>
  </si>
  <si>
    <t>организација и одржавање манифестације годишњице ослобађања града</t>
  </si>
  <si>
    <t>Удружење Васојевића Подружница Савино Село</t>
  </si>
  <si>
    <t>текућа адаптација просторија и редовна годишња скупштина Удружења</t>
  </si>
  <si>
    <t>Накнаде члановима надзорног одбора</t>
  </si>
  <si>
    <t>Стање на дан 30.09.2022. године*</t>
  </si>
  <si>
    <t>Пензија</t>
  </si>
  <si>
    <t>Отказ</t>
  </si>
  <si>
    <t>Преведени са одређено на неодређено време</t>
  </si>
  <si>
    <t>Замена</t>
  </si>
  <si>
    <t>Повећан обим - сезонски послови</t>
  </si>
  <si>
    <t>Запослени по основу одлуке министарства</t>
  </si>
  <si>
    <t>Уговор о делу</t>
  </si>
  <si>
    <t>Стање на дан 31.12.2022. године**</t>
  </si>
  <si>
    <t>М.П.</t>
  </si>
  <si>
    <t>Овлашћено лице:____________________</t>
  </si>
  <si>
    <t>Датум: 30.01.2023.</t>
  </si>
  <si>
    <t>за период од 01.01. до 31.12.2022. године*</t>
  </si>
  <si>
    <t>Стање на дан 
31.12.2021.
Претходна година</t>
  </si>
  <si>
    <t>Планирано стање 
на дан 31.12.2022. Текућа година</t>
  </si>
  <si>
    <t>Проценат реализације (реализација / план 31.12.2022.)</t>
  </si>
  <si>
    <t>A. ПОСЛОВНИ ПРИХОДИ (1002 + 1005 + 1008 + 1009 - 1010 + 1011 + 1012)</t>
  </si>
  <si>
    <t>Д. ФИНАНСИЈСКИ ПРИХОДИ (1028 + 1029 + 1030 + 1031)</t>
  </si>
  <si>
    <t>Ђ. ФИНАНСИЈСКИ РАСХОДИ (1033 + 1034 + 1035 + 1036)</t>
  </si>
  <si>
    <t>Л. УКУПНИ ПРИХОДИ (1001 + 1027 + 1039 + 1041)</t>
  </si>
  <si>
    <t>Љ. УКУПНИ РАСХОДИ (1013 + 1032 + 1040 + 1042)</t>
  </si>
  <si>
    <t>Ћ. НЕТО ДОБИТАК (1049 - 1050 -1051 - 1052 + 1053 - 1054) ≥ 0</t>
  </si>
  <si>
    <t>БИЛАНС СТАЊА  на дан 31.12.2022. године*</t>
  </si>
  <si>
    <t>31.12.2022. године*</t>
  </si>
  <si>
    <t>Реализација
01.01-31.12.2021.
Претходна година</t>
  </si>
  <si>
    <t>План за                         01.01.- 31.12.2022. Текућа година</t>
  </si>
  <si>
    <t>20.05.2022.</t>
  </si>
  <si>
    <t>5683/2022</t>
  </si>
  <si>
    <t>04.08.2022.</t>
  </si>
  <si>
    <t>I-022-367/2022</t>
  </si>
  <si>
    <t>Инвестиције</t>
  </si>
  <si>
    <t>10.06.2021.</t>
  </si>
  <si>
    <t>4490/2021</t>
  </si>
  <si>
    <t>I-00-022-257/2021</t>
  </si>
  <si>
    <t>23.06.2020.</t>
  </si>
  <si>
    <t>3946/2020</t>
  </si>
  <si>
    <t>02.10.2020.</t>
  </si>
  <si>
    <t>I-00-022-236/2020</t>
  </si>
  <si>
    <t>6.356.009,19</t>
  </si>
  <si>
    <t>4.449.206,43</t>
  </si>
  <si>
    <t>26.06.2019.</t>
  </si>
  <si>
    <t>4190/2019</t>
  </si>
  <si>
    <t>10.10.2019.</t>
  </si>
  <si>
    <t>I-00-401-1107/2019</t>
  </si>
  <si>
    <t>25.06.2018.</t>
  </si>
  <si>
    <t>4463/2018</t>
  </si>
  <si>
    <t>26.09.2018.</t>
  </si>
  <si>
    <t>I-00-400-19/2018</t>
  </si>
  <si>
    <t>10.08.2022.</t>
  </si>
  <si>
    <t>Добит из 2021. године</t>
  </si>
  <si>
    <t>11.08.2022.</t>
  </si>
  <si>
    <t>12.08.2022.</t>
  </si>
  <si>
    <t>15.08.2022.</t>
  </si>
  <si>
    <t>16.08.2022.</t>
  </si>
  <si>
    <t>17.08.2022.</t>
  </si>
  <si>
    <t>19.08.2022.</t>
  </si>
  <si>
    <t>22.08.2022.</t>
  </si>
  <si>
    <t>26.08.2022.</t>
  </si>
  <si>
    <t>05.09.2022.</t>
  </si>
  <si>
    <t>19.09.2022.</t>
  </si>
  <si>
    <t>20.09.2022.</t>
  </si>
  <si>
    <t>21.09.2022.</t>
  </si>
  <si>
    <t>22.09.2022.</t>
  </si>
  <si>
    <t>26.09.2022.</t>
  </si>
  <si>
    <t>27.09.2022.</t>
  </si>
  <si>
    <t>28.09.2022.</t>
  </si>
  <si>
    <t>30.09.2022.</t>
  </si>
  <si>
    <t>03.10.2022.</t>
  </si>
  <si>
    <t>04.10.2022.</t>
  </si>
  <si>
    <t>05.10.2022.</t>
  </si>
  <si>
    <t>5683/2023</t>
  </si>
  <si>
    <t>19.10.2022.</t>
  </si>
  <si>
    <t>5683/2024</t>
  </si>
  <si>
    <t>25.10.2022.</t>
  </si>
  <si>
    <t>5683/2025</t>
  </si>
  <si>
    <t>02.11.2022.</t>
  </si>
  <si>
    <t>5683/2026</t>
  </si>
  <si>
    <t>15.11.2022.</t>
  </si>
  <si>
    <t>19.10.2021.</t>
  </si>
  <si>
    <t>4490/20221</t>
  </si>
  <si>
    <t>Добит из 2020. године</t>
  </si>
  <si>
    <t>23.10.2020.</t>
  </si>
  <si>
    <t>Добит из 2019. године</t>
  </si>
  <si>
    <t>27.10.2020.</t>
  </si>
  <si>
    <t>03.11.2020.</t>
  </si>
  <si>
    <t>10.11.2020.</t>
  </si>
  <si>
    <t>16.11.2020.</t>
  </si>
  <si>
    <t>30.10.2019.</t>
  </si>
  <si>
    <t>Добит из 2018. године</t>
  </si>
  <si>
    <t>25.11.2019.</t>
  </si>
  <si>
    <t>26.11.2019.</t>
  </si>
  <si>
    <t>06.12.2019.</t>
  </si>
  <si>
    <t>11.10.2018.</t>
  </si>
  <si>
    <t>Добит из 2017. године</t>
  </si>
  <si>
    <t>31.10.2018.</t>
  </si>
  <si>
    <t>22.11.2018.</t>
  </si>
  <si>
    <t>29.11.2018.</t>
  </si>
  <si>
    <t>31.12.2021. (претходна година)</t>
  </si>
  <si>
    <t>ТЕКУЋИ РАЧУНИ</t>
  </si>
  <si>
    <t>ИНТЕСА, НЛБ, КОМЕР.УТ ,ОТП</t>
  </si>
  <si>
    <t>ИЗДВОЈЕНИ РАЧУНИ</t>
  </si>
  <si>
    <t>БАНКА ИНТЕСА</t>
  </si>
  <si>
    <t>БЛАГАЈНЕ</t>
  </si>
  <si>
    <t>ЧЕКОВИ, ПЛАТНЕ КАРТИЦЕ, БЛАГАЈНА</t>
  </si>
  <si>
    <t>31.03.2022.</t>
  </si>
  <si>
    <t>30.06.2022.</t>
  </si>
  <si>
    <t>31.12.2022.</t>
  </si>
  <si>
    <t>Распон планираних и исплаћених зарада у периоду 01.01. до 31.12.2022*</t>
  </si>
  <si>
    <t>Стање кредитне задужености 
на 31.12.2022. године* у оригиналној валути</t>
  </si>
  <si>
    <t>Стање кредитне задужености 
на 31.12.2022. године* у динарима</t>
  </si>
  <si>
    <t>Аутосмећар</t>
  </si>
  <si>
    <t>EUR</t>
  </si>
  <si>
    <t>НЕ</t>
  </si>
  <si>
    <t>2019.</t>
  </si>
  <si>
    <t>20.09.2024.</t>
  </si>
  <si>
    <t>21.10.2019.</t>
  </si>
  <si>
    <t>Intesa leasing</t>
  </si>
  <si>
    <t>Аутоцистерна</t>
  </si>
  <si>
    <t>Аутоподизач</t>
  </si>
  <si>
    <t>21.10.2024.</t>
  </si>
  <si>
    <t>20.11.2019.</t>
  </si>
  <si>
    <t>у периоду од 01.01. до 31.12.2022. године*</t>
  </si>
  <si>
    <t>ПОТРАЖИВАЊА за 2022. годииу*</t>
  </si>
  <si>
    <t>на дан 31.03.2022.</t>
  </si>
  <si>
    <t>на дан 30.06.2022.</t>
  </si>
  <si>
    <t>на дан 30.09.2022.</t>
  </si>
  <si>
    <t>на дан 31.12.2022.</t>
  </si>
  <si>
    <t>ОБАВЕЗЕ за 2022. годииу*</t>
  </si>
  <si>
    <t>Укупан број спорова у 2022.*</t>
  </si>
  <si>
    <t xml:space="preserve"> </t>
  </si>
  <si>
    <t>Овлашћено лице:___________________</t>
  </si>
  <si>
    <t>Овлашћено лице:________________</t>
  </si>
  <si>
    <t>Овлашћено лице:_______________</t>
  </si>
  <si>
    <t xml:space="preserve">Датум: 30.01.2023. </t>
  </si>
  <si>
    <t>Овлашћено лице:______________</t>
  </si>
  <si>
    <t>Овлашћено лице:__________________</t>
  </si>
  <si>
    <t>Овлашћено лице:_________________</t>
  </si>
  <si>
    <t>Овлашћено лице: _____________________</t>
  </si>
  <si>
    <t>Овлашћено лице:___________________________</t>
  </si>
  <si>
    <r>
      <t>Дат</t>
    </r>
    <r>
      <rPr>
        <sz val="11"/>
        <color indexed="8"/>
        <rFont val="Times New Roman"/>
        <family val="1"/>
      </rPr>
      <t>ум: 30.01.2023.</t>
    </r>
  </si>
  <si>
    <t>Овлашћено лице:__________________________</t>
  </si>
  <si>
    <t xml:space="preserve">*** Позиције од 5 до 30 које се исказују у новчаним јединицама приказати у бруто износу      Датум: 30.01.2023.           M.П.         Овлашћено лице:         </t>
  </si>
  <si>
    <t>_________________________________</t>
  </si>
  <si>
    <t>Предмет П - 151/14 (прешао у парницу из Ив-216/2014) Тужба "Актива траде" доо против Предузећа ради превоза и испоруке соли за путеве. Донето решење о прекиду поступка - процењено време до окончања преко 12 месеци.</t>
  </si>
  <si>
    <t>Предмет П-141/14 (прешао у парницу из ИВ-1487/13) Тужитељ "Актива траде"  доо против Предузећа ради превоза и набавке камена и соли за путеве. Одређен прекид поступка - процењено време до окончања преко 12 месеци.</t>
  </si>
  <si>
    <t>Предмет П-213/15 (прешао у парницу из Ив-411/15) Тужитељ "Актива траде" против Предузећа ради превоза каменог агрегата и индустријске соли. Предмет није окончан, одређен је прекид поступка - процењено време до окончања је  преко 12 месеци.</t>
  </si>
  <si>
    <t>Предмет П-25/16 (био ИВ-671/15) Тужитељ "Актива траде" доо прогив Предузећа ради превоза каменог агрегата и индустријске соли. Одређен је прекид поступка - процењено време до окончања је преко 12 месеци.</t>
  </si>
  <si>
    <t>Предмет П-415/15 код Основног суда у Суботици. Тужитељ је Мандић Дарко против Предузећа ради превоза каменог агрегата и индустријске соли. Одређен је прекид поступка - процењено време до окончања је преко 12 месеци.</t>
  </si>
  <si>
    <t>Предмет П-45/2020 код вишег суда у Суботици. Тужиоци су Габрић Ксенија и Јанкуловски Борис против туженог Града Суботице. Предмет спора је накнада материјалне штете. У питању је накнада штете коју су проузроковали пси луталице нападаом на овце и козе у власништву тужилаца. Поступак је још увек у току, пресуда није донета - процењено време до окончања од 3-12 месеци.</t>
  </si>
  <si>
    <t>Предмет П-13/22 код Вишег суда у Суботици. Тужиоци су Габрић Ксенија, Јанкуловски Борис и Тумбас Бранко против Града Суботице. Предмет спора је изгубљена добит услед штете коју су проузроковали пси луталице нападом на овце и козе у власништву тужилаца. Поступак је у току, пресуда није донета - процењено време до окончања од 3-12 месеци.</t>
  </si>
  <si>
    <t>Предмет П-30/2022 код Привредносг суда у Суботици. Тужилац је инострано правно лице CARWINGS GMBH против тужених Града Суботице и предузећа. Предмет спора је накнаде материјалне штете на аутомобилу која је проузрокована падом гране. Поступак је у току, још није одржано припремно рочиште - процењено време до окончања од 3-12 месеци.</t>
  </si>
  <si>
    <t>Предмет П1-513/2020 код Основног суда у Суботици, тужиоц Давор Дулић ради поништаја решења о отказу и накнаде зараде. Пресудом Апелационог суда у Новом Саду број Гж1-122/22 од 11.05.2022. године преиначена је првостепена пресуда и тужбени захтев је усвојен. Против наведене пресуде изјављен је ванредни правни лек-ревизија. Процењено време до окончања око 12 месеци.</t>
  </si>
  <si>
    <t>Предмет П-1189/2022  код Оснобног суда у Суботици. Тужилац је Зелић Рената. Предмет је накнада материјалне штете проузрокована нападом паса луталица на овце у власништву тужитељице. Поступак је у току - процењено време до окончања је око 12 месеци.</t>
  </si>
  <si>
    <t>Предмет П-1067/2022  код Основног суда у Суботици. Тужилац је Андреа Пастор. Предмет је накнада материјалне штете проузрокована нападом паса луталица на овце у власништву тужитељице. Поступак је у току - процењено време до окончања је око 12 месеци.</t>
  </si>
  <si>
    <t>* последњи дан тромесечја за који се извештај саставља    Датум: 30.01.2023.                                           М.П.                          Овлашћено лице:___________________</t>
  </si>
</sst>
</file>

<file path=xl/styles.xml><?xml version="1.0" encoding="utf-8"?>
<styleSheet xmlns="http://schemas.openxmlformats.org/spreadsheetml/2006/main">
  <numFmts count="1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##0"/>
    <numFmt numFmtId="165" formatCode="dd/mm/yyyy;@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4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double"/>
      <top style="medium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double"/>
      <right/>
      <top style="double"/>
      <bottom style="medium"/>
    </border>
    <border>
      <left style="double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>
        <color indexed="8"/>
      </bottom>
    </border>
    <border>
      <left/>
      <right style="thin"/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29" borderId="3" applyNumberFormat="0" applyAlignment="0" applyProtection="0"/>
    <xf numFmtId="0" fontId="51" fillId="29" borderId="4" applyNumberFormat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8" applyNumberFormat="0" applyFill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33" borderId="10" xfId="5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33" borderId="12" xfId="51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3" fillId="0" borderId="14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34" borderId="22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2" fillId="0" borderId="2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18" fillId="0" borderId="29" xfId="0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3" fontId="2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9" fontId="13" fillId="0" borderId="23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31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9" fontId="13" fillId="0" borderId="2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9" fillId="33" borderId="32" xfId="51" applyNumberFormat="1" applyFont="1" applyFill="1" applyBorder="1" applyAlignment="1">
      <alignment horizontal="center" vertical="center"/>
      <protection/>
    </xf>
    <xf numFmtId="0" fontId="9" fillId="33" borderId="26" xfId="51" applyFont="1" applyFill="1" applyBorder="1" applyAlignment="1">
      <alignment horizontal="left" vertical="center" wrapText="1"/>
      <protection/>
    </xf>
    <xf numFmtId="49" fontId="9" fillId="33" borderId="14" xfId="51" applyNumberFormat="1" applyFont="1" applyFill="1" applyBorder="1" applyAlignment="1">
      <alignment horizontal="center" vertical="center"/>
      <protection/>
    </xf>
    <xf numFmtId="49" fontId="9" fillId="33" borderId="10" xfId="51" applyNumberFormat="1" applyFont="1" applyFill="1" applyBorder="1" applyAlignment="1">
      <alignment horizontal="left" vertical="center" wrapText="1"/>
      <protection/>
    </xf>
    <xf numFmtId="0" fontId="9" fillId="33" borderId="10" xfId="51" applyFont="1" applyFill="1" applyBorder="1" applyAlignment="1">
      <alignment horizontal="left" vertical="center"/>
      <protection/>
    </xf>
    <xf numFmtId="49" fontId="9" fillId="33" borderId="33" xfId="51" applyNumberFormat="1" applyFont="1" applyFill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 wrapText="1"/>
    </xf>
    <xf numFmtId="9" fontId="13" fillId="0" borderId="34" xfId="0" applyNumberFormat="1" applyFont="1" applyBorder="1" applyAlignment="1">
      <alignment horizontal="center" vertical="center"/>
    </xf>
    <xf numFmtId="9" fontId="13" fillId="0" borderId="3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9" fontId="13" fillId="0" borderId="25" xfId="0" applyNumberFormat="1" applyFont="1" applyBorder="1" applyAlignment="1">
      <alignment horizontal="center" vertical="center" wrapText="1"/>
    </xf>
    <xf numFmtId="9" fontId="13" fillId="0" borderId="24" xfId="0" applyNumberFormat="1" applyFont="1" applyBorder="1" applyAlignment="1">
      <alignment horizontal="center" vertical="center" wrapText="1"/>
    </xf>
    <xf numFmtId="9" fontId="13" fillId="0" borderId="31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42" xfId="0" applyFont="1" applyBorder="1" applyAlignment="1">
      <alignment/>
    </xf>
    <xf numFmtId="0" fontId="12" fillId="0" borderId="0" xfId="0" applyFont="1" applyAlignment="1">
      <alignment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2" fillId="36" borderId="45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vertical="center" wrapText="1"/>
    </xf>
    <xf numFmtId="3" fontId="12" fillId="37" borderId="32" xfId="0" applyNumberFormat="1" applyFont="1" applyFill="1" applyBorder="1" applyAlignment="1">
      <alignment horizontal="center" vertical="center" wrapText="1"/>
    </xf>
    <xf numFmtId="0" fontId="12" fillId="37" borderId="46" xfId="0" applyFont="1" applyFill="1" applyBorder="1" applyAlignment="1">
      <alignment horizontal="center" vertical="center" wrapText="1"/>
    </xf>
    <xf numFmtId="3" fontId="12" fillId="37" borderId="46" xfId="0" applyNumberFormat="1" applyFont="1" applyFill="1" applyBorder="1" applyAlignment="1">
      <alignment horizontal="center" vertical="center" wrapText="1"/>
    </xf>
    <xf numFmtId="3" fontId="12" fillId="37" borderId="4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21" fillId="38" borderId="14" xfId="0" applyNumberFormat="1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 wrapText="1"/>
    </xf>
    <xf numFmtId="9" fontId="12" fillId="0" borderId="48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9" fontId="12" fillId="34" borderId="49" xfId="0" applyNumberFormat="1" applyFont="1" applyFill="1" applyBorder="1" applyAlignment="1">
      <alignment horizontal="center" vertical="center"/>
    </xf>
    <xf numFmtId="0" fontId="21" fillId="38" borderId="50" xfId="0" applyFont="1" applyFill="1" applyBorder="1" applyAlignment="1">
      <alignment vertical="center" wrapText="1"/>
    </xf>
    <xf numFmtId="0" fontId="21" fillId="38" borderId="12" xfId="0" applyFont="1" applyFill="1" applyBorder="1" applyAlignment="1">
      <alignment vertical="center" wrapText="1"/>
    </xf>
    <xf numFmtId="0" fontId="22" fillId="38" borderId="50" xfId="0" applyFont="1" applyFill="1" applyBorder="1" applyAlignment="1">
      <alignment vertical="center" wrapText="1"/>
    </xf>
    <xf numFmtId="0" fontId="22" fillId="38" borderId="12" xfId="0" applyFont="1" applyFill="1" applyBorder="1" applyAlignment="1">
      <alignment vertical="center" wrapText="1"/>
    </xf>
    <xf numFmtId="0" fontId="22" fillId="38" borderId="10" xfId="0" applyFont="1" applyFill="1" applyBorder="1" applyAlignment="1">
      <alignment vertical="center" wrapText="1"/>
    </xf>
    <xf numFmtId="9" fontId="12" fillId="0" borderId="49" xfId="0" applyNumberFormat="1" applyFont="1" applyBorder="1" applyAlignment="1">
      <alignment horizontal="center" vertical="center"/>
    </xf>
    <xf numFmtId="49" fontId="22" fillId="38" borderId="14" xfId="0" applyNumberFormat="1" applyFont="1" applyFill="1" applyBorder="1" applyAlignment="1">
      <alignment horizontal="center" vertical="center" wrapText="1"/>
    </xf>
    <xf numFmtId="49" fontId="21" fillId="38" borderId="24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/>
    </xf>
    <xf numFmtId="49" fontId="22" fillId="38" borderId="15" xfId="0" applyNumberFormat="1" applyFont="1" applyFill="1" applyBorder="1" applyAlignment="1">
      <alignment horizontal="center" vertical="center" wrapText="1"/>
    </xf>
    <xf numFmtId="0" fontId="21" fillId="38" borderId="16" xfId="0" applyFont="1" applyFill="1" applyBorder="1" applyAlignment="1">
      <alignment vertical="center" wrapText="1"/>
    </xf>
    <xf numFmtId="9" fontId="12" fillId="0" borderId="4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22" fillId="38" borderId="34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21" fillId="38" borderId="23" xfId="0" applyFont="1" applyFill="1" applyBorder="1" applyAlignment="1">
      <alignment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8" borderId="24" xfId="0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1" fillId="38" borderId="24" xfId="0" applyFont="1" applyFill="1" applyBorder="1" applyAlignment="1">
      <alignment vertical="center" wrapText="1"/>
    </xf>
    <xf numFmtId="0" fontId="21" fillId="36" borderId="52" xfId="0" applyFont="1" applyFill="1" applyBorder="1" applyAlignment="1">
      <alignment vertical="center" wrapText="1"/>
    </xf>
    <xf numFmtId="0" fontId="22" fillId="36" borderId="53" xfId="0" applyFont="1" applyFill="1" applyBorder="1" applyAlignment="1">
      <alignment vertical="center" wrapText="1"/>
    </xf>
    <xf numFmtId="9" fontId="12" fillId="0" borderId="0" xfId="0" applyNumberFormat="1" applyFont="1" applyAlignment="1">
      <alignment horizontal="center" vertical="center"/>
    </xf>
    <xf numFmtId="3" fontId="22" fillId="38" borderId="12" xfId="0" applyNumberFormat="1" applyFont="1" applyFill="1" applyBorder="1" applyAlignment="1">
      <alignment horizontal="center" vertical="center" wrapText="1"/>
    </xf>
    <xf numFmtId="3" fontId="22" fillId="38" borderId="30" xfId="0" applyNumberFormat="1" applyFont="1" applyFill="1" applyBorder="1" applyAlignment="1">
      <alignment horizontal="center" vertical="center" wrapText="1"/>
    </xf>
    <xf numFmtId="3" fontId="22" fillId="38" borderId="10" xfId="0" applyNumberFormat="1" applyFont="1" applyFill="1" applyBorder="1" applyAlignment="1">
      <alignment horizontal="center" vertical="center" wrapText="1"/>
    </xf>
    <xf numFmtId="9" fontId="22" fillId="0" borderId="48" xfId="0" applyNumberFormat="1" applyFont="1" applyBorder="1" applyAlignment="1">
      <alignment horizontal="center" vertical="center"/>
    </xf>
    <xf numFmtId="0" fontId="22" fillId="38" borderId="54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6" fillId="36" borderId="56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6" fillId="36" borderId="58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6" fillId="0" borderId="37" xfId="51" applyFont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left" vertical="center"/>
    </xf>
    <xf numFmtId="0" fontId="9" fillId="35" borderId="38" xfId="0" applyFont="1" applyFill="1" applyBorder="1" applyAlignment="1">
      <alignment horizontal="left" vertical="center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3" fontId="2" fillId="36" borderId="61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wrapText="1"/>
    </xf>
    <xf numFmtId="0" fontId="11" fillId="36" borderId="64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65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left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9" fontId="12" fillId="0" borderId="28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49" fontId="12" fillId="36" borderId="20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5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/>
    </xf>
    <xf numFmtId="0" fontId="14" fillId="36" borderId="45" xfId="0" applyFont="1" applyFill="1" applyBorder="1" applyAlignment="1">
      <alignment horizontal="center" vertical="center" wrapText="1"/>
    </xf>
    <xf numFmtId="49" fontId="14" fillId="36" borderId="55" xfId="0" applyNumberFormat="1" applyFont="1" applyFill="1" applyBorder="1" applyAlignment="1">
      <alignment horizontal="center" vertical="center" wrapText="1"/>
    </xf>
    <xf numFmtId="0" fontId="14" fillId="36" borderId="56" xfId="0" applyFont="1" applyFill="1" applyBorder="1" applyAlignment="1">
      <alignment horizontal="center" vertical="center" wrapText="1"/>
    </xf>
    <xf numFmtId="0" fontId="14" fillId="36" borderId="59" xfId="0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vertical="center" wrapText="1"/>
    </xf>
    <xf numFmtId="3" fontId="12" fillId="0" borderId="24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 wrapText="1"/>
    </xf>
    <xf numFmtId="3" fontId="12" fillId="37" borderId="17" xfId="0" applyNumberFormat="1" applyFont="1" applyFill="1" applyBorder="1" applyAlignment="1">
      <alignment horizontal="center" vertical="center" wrapText="1"/>
    </xf>
    <xf numFmtId="3" fontId="12" fillId="37" borderId="27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vertical="center"/>
    </xf>
    <xf numFmtId="3" fontId="12" fillId="34" borderId="24" xfId="0" applyNumberFormat="1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vertical="center"/>
    </xf>
    <xf numFmtId="3" fontId="12" fillId="34" borderId="11" xfId="0" applyNumberFormat="1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/>
    </xf>
    <xf numFmtId="3" fontId="12" fillId="37" borderId="34" xfId="0" applyNumberFormat="1" applyFont="1" applyFill="1" applyBorder="1" applyAlignment="1">
      <alignment horizontal="center" vertical="center" wrapText="1"/>
    </xf>
    <xf numFmtId="49" fontId="22" fillId="38" borderId="17" xfId="0" applyNumberFormat="1" applyFont="1" applyFill="1" applyBorder="1" applyAlignment="1">
      <alignment horizontal="center" vertical="center" wrapText="1"/>
    </xf>
    <xf numFmtId="49" fontId="21" fillId="38" borderId="11" xfId="0" applyNumberFormat="1" applyFont="1" applyFill="1" applyBorder="1" applyAlignment="1">
      <alignment horizontal="center" vertical="center" wrapText="1"/>
    </xf>
    <xf numFmtId="3" fontId="12" fillId="37" borderId="36" xfId="0" applyNumberFormat="1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3" fontId="9" fillId="35" borderId="14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3" fontId="9" fillId="35" borderId="24" xfId="0" applyNumberFormat="1" applyFont="1" applyFill="1" applyBorder="1" applyAlignment="1">
      <alignment/>
    </xf>
    <xf numFmtId="3" fontId="6" fillId="36" borderId="27" xfId="0" applyNumberFormat="1" applyFont="1" applyFill="1" applyBorder="1" applyAlignment="1">
      <alignment horizontal="center" vertical="center"/>
    </xf>
    <xf numFmtId="3" fontId="6" fillId="36" borderId="57" xfId="0" applyNumberFormat="1" applyFont="1" applyFill="1" applyBorder="1" applyAlignment="1">
      <alignment horizontal="center" vertical="center"/>
    </xf>
    <xf numFmtId="3" fontId="6" fillId="36" borderId="66" xfId="0" applyNumberFormat="1" applyFont="1" applyFill="1" applyBorder="1" applyAlignment="1">
      <alignment horizontal="center" vertical="center"/>
    </xf>
    <xf numFmtId="3" fontId="6" fillId="36" borderId="5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3" fontId="13" fillId="0" borderId="35" xfId="0" applyNumberFormat="1" applyFont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3" fontId="13" fillId="0" borderId="29" xfId="0" applyNumberFormat="1" applyFont="1" applyBorder="1" applyAlignment="1">
      <alignment horizontal="center" vertical="center"/>
    </xf>
    <xf numFmtId="3" fontId="64" fillId="0" borderId="68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0" fontId="13" fillId="36" borderId="27" xfId="0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34" borderId="69" xfId="0" applyFont="1" applyFill="1" applyBorder="1" applyAlignment="1">
      <alignment horizontal="center" vertical="center"/>
    </xf>
    <xf numFmtId="0" fontId="13" fillId="34" borderId="70" xfId="0" applyFont="1" applyFill="1" applyBorder="1" applyAlignment="1">
      <alignment horizontal="left" vertical="center"/>
    </xf>
    <xf numFmtId="3" fontId="13" fillId="34" borderId="70" xfId="0" applyNumberFormat="1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39" borderId="71" xfId="0" applyFont="1" applyFill="1" applyBorder="1" applyAlignment="1">
      <alignment horizontal="center" vertical="center" wrapText="1"/>
    </xf>
    <xf numFmtId="0" fontId="65" fillId="39" borderId="72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/>
    </xf>
    <xf numFmtId="4" fontId="66" fillId="38" borderId="73" xfId="0" applyNumberFormat="1" applyFont="1" applyFill="1" applyBorder="1" applyAlignment="1">
      <alignment horizontal="center" vertical="center"/>
    </xf>
    <xf numFmtId="4" fontId="66" fillId="38" borderId="74" xfId="0" applyNumberFormat="1" applyFont="1" applyFill="1" applyBorder="1" applyAlignment="1">
      <alignment horizontal="center" vertical="center"/>
    </xf>
    <xf numFmtId="4" fontId="66" fillId="36" borderId="73" xfId="0" applyNumberFormat="1" applyFont="1" applyFill="1" applyBorder="1" applyAlignment="1">
      <alignment horizontal="center" vertical="center"/>
    </xf>
    <xf numFmtId="4" fontId="66" fillId="36" borderId="74" xfId="0" applyNumberFormat="1" applyFont="1" applyFill="1" applyBorder="1" applyAlignment="1">
      <alignment horizontal="center" vertical="center"/>
    </xf>
    <xf numFmtId="4" fontId="66" fillId="39" borderId="71" xfId="0" applyNumberFormat="1" applyFont="1" applyFill="1" applyBorder="1" applyAlignment="1">
      <alignment/>
    </xf>
    <xf numFmtId="0" fontId="66" fillId="0" borderId="0" xfId="0" applyFont="1" applyAlignment="1">
      <alignment/>
    </xf>
    <xf numFmtId="4" fontId="66" fillId="39" borderId="7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12" fillId="0" borderId="27" xfId="0" applyFont="1" applyBorder="1" applyAlignment="1">
      <alignment/>
    </xf>
    <xf numFmtId="0" fontId="3" fillId="34" borderId="19" xfId="0" applyFont="1" applyFill="1" applyBorder="1" applyAlignment="1">
      <alignment vertical="center" wrapText="1"/>
    </xf>
    <xf numFmtId="0" fontId="3" fillId="36" borderId="45" xfId="0" applyFont="1" applyFill="1" applyBorder="1" applyAlignment="1">
      <alignment vertical="center" wrapText="1"/>
    </xf>
    <xf numFmtId="0" fontId="66" fillId="38" borderId="75" xfId="0" applyFont="1" applyFill="1" applyBorder="1" applyAlignment="1">
      <alignment/>
    </xf>
    <xf numFmtId="0" fontId="66" fillId="36" borderId="75" xfId="0" applyFont="1" applyFill="1" applyBorder="1" applyAlignment="1">
      <alignment/>
    </xf>
    <xf numFmtId="4" fontId="66" fillId="39" borderId="7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" fillId="36" borderId="76" xfId="0" applyFont="1" applyFill="1" applyBorder="1" applyAlignment="1">
      <alignment horizontal="center" vertical="center" wrapText="1"/>
    </xf>
    <xf numFmtId="4" fontId="66" fillId="38" borderId="77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4" fontId="63" fillId="0" borderId="78" xfId="0" applyNumberFormat="1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" fontId="63" fillId="0" borderId="3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63" fillId="0" borderId="50" xfId="0" applyFont="1" applyBorder="1" applyAlignment="1">
      <alignment/>
    </xf>
    <xf numFmtId="0" fontId="63" fillId="0" borderId="78" xfId="0" applyFont="1" applyBorder="1" applyAlignment="1">
      <alignment/>
    </xf>
    <xf numFmtId="0" fontId="63" fillId="0" borderId="67" xfId="0" applyFont="1" applyBorder="1" applyAlignment="1">
      <alignment/>
    </xf>
    <xf numFmtId="0" fontId="63" fillId="0" borderId="16" xfId="0" applyFont="1" applyBorder="1" applyAlignment="1">
      <alignment horizontal="center" vertical="center" wrapText="1"/>
    </xf>
    <xf numFmtId="4" fontId="63" fillId="0" borderId="17" xfId="0" applyNumberFormat="1" applyFont="1" applyBorder="1" applyAlignment="1">
      <alignment horizontal="center" vertical="center"/>
    </xf>
    <xf numFmtId="4" fontId="66" fillId="36" borderId="79" xfId="0" applyNumberFormat="1" applyFont="1" applyFill="1" applyBorder="1" applyAlignment="1">
      <alignment horizontal="center" vertical="center"/>
    </xf>
    <xf numFmtId="0" fontId="65" fillId="0" borderId="51" xfId="0" applyFont="1" applyBorder="1" applyAlignment="1">
      <alignment/>
    </xf>
    <xf numFmtId="4" fontId="66" fillId="36" borderId="8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63" fillId="0" borderId="30" xfId="0" applyFont="1" applyBorder="1" applyAlignment="1">
      <alignment/>
    </xf>
    <xf numFmtId="0" fontId="12" fillId="0" borderId="67" xfId="0" applyFont="1" applyBorder="1" applyAlignment="1">
      <alignment horizontal="center" vertical="center" wrapText="1"/>
    </xf>
    <xf numFmtId="10" fontId="9" fillId="0" borderId="81" xfId="0" applyNumberFormat="1" applyFont="1" applyBorder="1" applyAlignment="1">
      <alignment horizontal="center" vertical="center" wrapText="1"/>
    </xf>
    <xf numFmtId="10" fontId="9" fillId="0" borderId="49" xfId="0" applyNumberFormat="1" applyFont="1" applyBorder="1" applyAlignment="1">
      <alignment horizontal="center" vertical="center" wrapText="1"/>
    </xf>
    <xf numFmtId="10" fontId="9" fillId="0" borderId="54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22" fillId="38" borderId="24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49" fontId="22" fillId="38" borderId="24" xfId="0" applyNumberFormat="1" applyFont="1" applyFill="1" applyBorder="1" applyAlignment="1">
      <alignment horizontal="center" vertical="center" wrapText="1"/>
    </xf>
    <xf numFmtId="49" fontId="22" fillId="38" borderId="11" xfId="0" applyNumberFormat="1" applyFont="1" applyFill="1" applyBorder="1" applyAlignment="1">
      <alignment horizontal="center" vertical="center" wrapText="1"/>
    </xf>
    <xf numFmtId="0" fontId="2" fillId="36" borderId="8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36" borderId="27" xfId="0" applyFont="1" applyFill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1" fillId="34" borderId="50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3" fontId="12" fillId="0" borderId="68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12" fillId="34" borderId="78" xfId="0" applyNumberFormat="1" applyFont="1" applyFill="1" applyBorder="1" applyAlignment="1">
      <alignment horizontal="center" vertical="center"/>
    </xf>
    <xf numFmtId="3" fontId="12" fillId="34" borderId="86" xfId="0" applyNumberFormat="1" applyFont="1" applyFill="1" applyBorder="1" applyAlignment="1">
      <alignment horizontal="center" vertical="center"/>
    </xf>
    <xf numFmtId="3" fontId="12" fillId="34" borderId="30" xfId="0" applyNumberFormat="1" applyFont="1" applyFill="1" applyBorder="1" applyAlignment="1">
      <alignment horizontal="center" vertical="center"/>
    </xf>
    <xf numFmtId="3" fontId="12" fillId="34" borderId="87" xfId="0" applyNumberFormat="1" applyFont="1" applyFill="1" applyBorder="1" applyAlignment="1">
      <alignment horizontal="center" vertical="center"/>
    </xf>
    <xf numFmtId="3" fontId="12" fillId="34" borderId="28" xfId="0" applyNumberFormat="1" applyFont="1" applyFill="1" applyBorder="1" applyAlignment="1">
      <alignment horizontal="center" vertical="center" wrapText="1"/>
    </xf>
    <xf numFmtId="3" fontId="12" fillId="34" borderId="48" xfId="0" applyNumberFormat="1" applyFont="1" applyFill="1" applyBorder="1" applyAlignment="1">
      <alignment horizontal="center" vertical="center"/>
    </xf>
    <xf numFmtId="10" fontId="12" fillId="34" borderId="88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81" xfId="0" applyNumberFormat="1" applyFont="1" applyBorder="1" applyAlignment="1">
      <alignment horizontal="center" vertical="center"/>
    </xf>
    <xf numFmtId="10" fontId="12" fillId="0" borderId="49" xfId="0" applyNumberFormat="1" applyFont="1" applyBorder="1" applyAlignment="1">
      <alignment horizontal="center" vertical="center"/>
    </xf>
    <xf numFmtId="3" fontId="12" fillId="34" borderId="24" xfId="0" applyNumberFormat="1" applyFont="1" applyFill="1" applyBorder="1" applyAlignment="1">
      <alignment horizontal="center" vertical="center"/>
    </xf>
    <xf numFmtId="10" fontId="12" fillId="34" borderId="49" xfId="0" applyNumberFormat="1" applyFont="1" applyFill="1" applyBorder="1" applyAlignment="1">
      <alignment horizontal="center" vertical="center"/>
    </xf>
    <xf numFmtId="3" fontId="12" fillId="34" borderId="89" xfId="0" applyNumberFormat="1" applyFont="1" applyFill="1" applyBorder="1" applyAlignment="1">
      <alignment horizontal="center" vertical="center"/>
    </xf>
    <xf numFmtId="3" fontId="12" fillId="34" borderId="68" xfId="0" applyNumberFormat="1" applyFont="1" applyFill="1" applyBorder="1" applyAlignment="1">
      <alignment horizontal="center" vertical="center"/>
    </xf>
    <xf numFmtId="3" fontId="12" fillId="34" borderId="49" xfId="0" applyNumberFormat="1" applyFont="1" applyFill="1" applyBorder="1" applyAlignment="1">
      <alignment horizontal="center" vertical="center"/>
    </xf>
    <xf numFmtId="3" fontId="12" fillId="34" borderId="42" xfId="0" applyNumberFormat="1" applyFont="1" applyFill="1" applyBorder="1" applyAlignment="1">
      <alignment horizontal="center" vertical="center"/>
    </xf>
    <xf numFmtId="10" fontId="12" fillId="34" borderId="86" xfId="0" applyNumberFormat="1" applyFont="1" applyFill="1" applyBorder="1" applyAlignment="1">
      <alignment horizontal="center" vertical="center"/>
    </xf>
    <xf numFmtId="10" fontId="22" fillId="34" borderId="49" xfId="0" applyNumberFormat="1" applyFont="1" applyFill="1" applyBorder="1" applyAlignment="1">
      <alignment horizontal="center" vertical="center"/>
    </xf>
    <xf numFmtId="3" fontId="68" fillId="36" borderId="49" xfId="0" applyNumberFormat="1" applyFont="1" applyFill="1" applyBorder="1" applyAlignment="1">
      <alignment horizontal="center" vertical="center"/>
    </xf>
    <xf numFmtId="10" fontId="22" fillId="36" borderId="68" xfId="0" applyNumberFormat="1" applyFont="1" applyFill="1" applyBorder="1" applyAlignment="1">
      <alignment horizontal="center" vertical="center"/>
    </xf>
    <xf numFmtId="3" fontId="22" fillId="36" borderId="49" xfId="0" applyNumberFormat="1" applyFont="1" applyFill="1" applyBorder="1" applyAlignment="1">
      <alignment horizontal="center" vertical="center"/>
    </xf>
    <xf numFmtId="10" fontId="22" fillId="34" borderId="68" xfId="0" applyNumberFormat="1" applyFont="1" applyFill="1" applyBorder="1" applyAlignment="1">
      <alignment horizontal="center" vertical="center"/>
    </xf>
    <xf numFmtId="10" fontId="22" fillId="36" borderId="68" xfId="0" applyNumberFormat="1" applyFont="1" applyFill="1" applyBorder="1" applyAlignment="1">
      <alignment horizontal="center" vertical="center" wrapText="1"/>
    </xf>
    <xf numFmtId="10" fontId="22" fillId="36" borderId="49" xfId="0" applyNumberFormat="1" applyFont="1" applyFill="1" applyBorder="1" applyAlignment="1">
      <alignment horizontal="center" vertical="center"/>
    </xf>
    <xf numFmtId="3" fontId="12" fillId="0" borderId="84" xfId="0" applyNumberFormat="1" applyFont="1" applyBorder="1" applyAlignment="1">
      <alignment horizontal="center" vertical="center"/>
    </xf>
    <xf numFmtId="10" fontId="12" fillId="0" borderId="68" xfId="0" applyNumberFormat="1" applyFont="1" applyBorder="1" applyAlignment="1">
      <alignment horizontal="center" vertical="center"/>
    </xf>
    <xf numFmtId="10" fontId="12" fillId="0" borderId="47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34" borderId="0" xfId="0" applyFont="1" applyFill="1" applyAlignment="1">
      <alignment horizontal="center" vertical="center"/>
    </xf>
    <xf numFmtId="0" fontId="70" fillId="34" borderId="0" xfId="0" applyFont="1" applyFill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/>
    </xf>
    <xf numFmtId="4" fontId="13" fillId="0" borderId="9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13" fillId="0" borderId="8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" fontId="13" fillId="0" borderId="67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4" fontId="13" fillId="36" borderId="27" xfId="0" applyNumberFormat="1" applyFont="1" applyFill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88" xfId="0" applyFont="1" applyBorder="1" applyAlignment="1">
      <alignment horizontal="center" vertical="center"/>
    </xf>
    <xf numFmtId="4" fontId="13" fillId="36" borderId="82" xfId="0" applyNumberFormat="1" applyFont="1" applyFill="1" applyBorder="1" applyAlignment="1">
      <alignment horizontal="center" vertical="center"/>
    </xf>
    <xf numFmtId="0" fontId="13" fillId="36" borderId="60" xfId="0" applyFont="1" applyFill="1" applyBorder="1" applyAlignment="1">
      <alignment horizontal="left" vertical="center"/>
    </xf>
    <xf numFmtId="14" fontId="13" fillId="0" borderId="85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83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0" fillId="34" borderId="22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4" fontId="10" fillId="34" borderId="16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0" fontId="14" fillId="0" borderId="5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91" xfId="0" applyFont="1" applyFill="1" applyBorder="1" applyAlignment="1">
      <alignment/>
    </xf>
    <xf numFmtId="0" fontId="3" fillId="0" borderId="9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4" borderId="42" xfId="0" applyFont="1" applyFill="1" applyBorder="1" applyAlignment="1">
      <alignment/>
    </xf>
    <xf numFmtId="4" fontId="3" fillId="34" borderId="82" xfId="0" applyNumberFormat="1" applyFont="1" applyFill="1" applyBorder="1" applyAlignment="1">
      <alignment/>
    </xf>
    <xf numFmtId="0" fontId="3" fillId="0" borderId="51" xfId="0" applyFont="1" applyBorder="1" applyAlignment="1">
      <alignment horizontal="center"/>
    </xf>
    <xf numFmtId="0" fontId="3" fillId="34" borderId="45" xfId="0" applyFont="1" applyFill="1" applyBorder="1" applyAlignment="1">
      <alignment/>
    </xf>
    <xf numFmtId="0" fontId="3" fillId="34" borderId="61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3" fontId="22" fillId="36" borderId="10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3" fontId="12" fillId="34" borderId="84" xfId="0" applyNumberFormat="1" applyFont="1" applyFill="1" applyBorder="1" applyAlignment="1">
      <alignment horizontal="center" vertical="center" wrapText="1"/>
    </xf>
    <xf numFmtId="3" fontId="12" fillId="0" borderId="84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0" fontId="6" fillId="0" borderId="84" xfId="0" applyFont="1" applyBorder="1" applyAlignment="1">
      <alignment horizontal="left" vertical="center"/>
    </xf>
    <xf numFmtId="0" fontId="9" fillId="0" borderId="93" xfId="52" applyFont="1" applyBorder="1" applyAlignment="1">
      <alignment horizontal="left" vertical="center"/>
      <protection/>
    </xf>
    <xf numFmtId="0" fontId="9" fillId="0" borderId="93" xfId="52" applyFont="1" applyBorder="1" applyAlignment="1">
      <alignment horizontal="left" vertical="center" wrapText="1"/>
      <protection/>
    </xf>
    <xf numFmtId="49" fontId="9" fillId="0" borderId="68" xfId="0" applyNumberFormat="1" applyFont="1" applyBorder="1" applyAlignment="1">
      <alignment horizontal="center" vertical="center"/>
    </xf>
    <xf numFmtId="0" fontId="9" fillId="0" borderId="94" xfId="52" applyFont="1" applyBorder="1" applyAlignment="1">
      <alignment horizontal="left" vertical="center" wrapText="1"/>
      <protection/>
    </xf>
    <xf numFmtId="0" fontId="9" fillId="0" borderId="95" xfId="52" applyFont="1" applyBorder="1" applyAlignment="1">
      <alignment horizontal="left" vertical="center" wrapText="1"/>
      <protection/>
    </xf>
    <xf numFmtId="0" fontId="9" fillId="0" borderId="96" xfId="52" applyFont="1" applyBorder="1" applyAlignment="1">
      <alignment horizontal="left" vertical="center" wrapText="1"/>
      <protection/>
    </xf>
    <xf numFmtId="3" fontId="64" fillId="0" borderId="68" xfId="0" applyNumberFormat="1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right" vertical="center" wrapText="1"/>
    </xf>
    <xf numFmtId="3" fontId="13" fillId="0" borderId="45" xfId="0" applyNumberFormat="1" applyFont="1" applyBorder="1" applyAlignment="1">
      <alignment horizontal="center" vertical="center"/>
    </xf>
    <xf numFmtId="3" fontId="13" fillId="0" borderId="76" xfId="0" applyNumberFormat="1" applyFont="1" applyBorder="1" applyAlignment="1">
      <alignment horizontal="center" vertical="center"/>
    </xf>
    <xf numFmtId="3" fontId="13" fillId="0" borderId="60" xfId="0" applyNumberFormat="1" applyFont="1" applyBorder="1" applyAlignment="1">
      <alignment horizontal="center" vertical="center"/>
    </xf>
    <xf numFmtId="3" fontId="12" fillId="0" borderId="62" xfId="0" applyNumberFormat="1" applyFont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0" fontId="11" fillId="36" borderId="97" xfId="0" applyFont="1" applyFill="1" applyBorder="1" applyAlignment="1">
      <alignment horizontal="center" vertical="center" wrapText="1"/>
    </xf>
    <xf numFmtId="0" fontId="11" fillId="36" borderId="98" xfId="0" applyFont="1" applyFill="1" applyBorder="1" applyAlignment="1">
      <alignment horizontal="center" vertical="center" wrapText="1"/>
    </xf>
    <xf numFmtId="0" fontId="22" fillId="38" borderId="36" xfId="0" applyFont="1" applyFill="1" applyBorder="1" applyAlignment="1">
      <alignment horizontal="center" vertical="center" wrapText="1"/>
    </xf>
    <xf numFmtId="3" fontId="68" fillId="36" borderId="14" xfId="0" applyNumberFormat="1" applyFont="1" applyFill="1" applyBorder="1" applyAlignment="1">
      <alignment horizontal="center" vertical="center"/>
    </xf>
    <xf numFmtId="3" fontId="22" fillId="36" borderId="84" xfId="0" applyNumberFormat="1" applyFont="1" applyFill="1" applyBorder="1" applyAlignment="1">
      <alignment horizontal="center" vertical="center" wrapText="1"/>
    </xf>
    <xf numFmtId="3" fontId="22" fillId="34" borderId="49" xfId="0" applyNumberFormat="1" applyFont="1" applyFill="1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center" vertical="center"/>
    </xf>
    <xf numFmtId="3" fontId="22" fillId="38" borderId="49" xfId="0" applyNumberFormat="1" applyFont="1" applyFill="1" applyBorder="1" applyAlignment="1">
      <alignment horizontal="center" vertical="center" wrapText="1"/>
    </xf>
    <xf numFmtId="3" fontId="22" fillId="36" borderId="14" xfId="0" applyNumberFormat="1" applyFont="1" applyFill="1" applyBorder="1" applyAlignment="1">
      <alignment horizontal="center" vertical="center"/>
    </xf>
    <xf numFmtId="3" fontId="22" fillId="34" borderId="88" xfId="0" applyNumberFormat="1" applyFont="1" applyFill="1" applyBorder="1" applyAlignment="1">
      <alignment horizontal="center" vertical="center"/>
    </xf>
    <xf numFmtId="3" fontId="22" fillId="34" borderId="67" xfId="0" applyNumberFormat="1" applyFont="1" applyFill="1" applyBorder="1" applyAlignment="1">
      <alignment horizontal="center" vertical="center"/>
    </xf>
    <xf numFmtId="3" fontId="22" fillId="34" borderId="81" xfId="0" applyNumberFormat="1" applyFont="1" applyFill="1" applyBorder="1" applyAlignment="1">
      <alignment horizontal="center" vertical="center"/>
    </xf>
    <xf numFmtId="3" fontId="22" fillId="34" borderId="33" xfId="0" applyNumberFormat="1" applyFont="1" applyFill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3" fontId="22" fillId="38" borderId="84" xfId="0" applyNumberFormat="1" applyFont="1" applyFill="1" applyBorder="1" applyAlignment="1">
      <alignment horizontal="center" vertical="center" wrapText="1"/>
    </xf>
    <xf numFmtId="3" fontId="22" fillId="36" borderId="49" xfId="0" applyNumberFormat="1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/>
    </xf>
    <xf numFmtId="4" fontId="3" fillId="34" borderId="90" xfId="0" applyNumberFormat="1" applyFont="1" applyFill="1" applyBorder="1" applyAlignment="1">
      <alignment/>
    </xf>
    <xf numFmtId="4" fontId="3" fillId="0" borderId="90" xfId="0" applyNumberFormat="1" applyFont="1" applyBorder="1" applyAlignment="1">
      <alignment/>
    </xf>
    <xf numFmtId="4" fontId="3" fillId="0" borderId="99" xfId="0" applyNumberFormat="1" applyFont="1" applyBorder="1" applyAlignment="1">
      <alignment/>
    </xf>
    <xf numFmtId="0" fontId="3" fillId="0" borderId="90" xfId="0" applyFont="1" applyBorder="1" applyAlignment="1">
      <alignment/>
    </xf>
    <xf numFmtId="4" fontId="3" fillId="0" borderId="100" xfId="0" applyNumberFormat="1" applyFont="1" applyBorder="1" applyAlignment="1">
      <alignment/>
    </xf>
    <xf numFmtId="4" fontId="3" fillId="34" borderId="50" xfId="0" applyNumberFormat="1" applyFont="1" applyFill="1" applyBorder="1" applyAlignment="1">
      <alignment/>
    </xf>
    <xf numFmtId="4" fontId="3" fillId="34" borderId="100" xfId="0" applyNumberFormat="1" applyFont="1" applyFill="1" applyBorder="1" applyAlignment="1">
      <alignment/>
    </xf>
    <xf numFmtId="4" fontId="3" fillId="34" borderId="101" xfId="0" applyNumberFormat="1" applyFont="1" applyFill="1" applyBorder="1" applyAlignment="1">
      <alignment/>
    </xf>
    <xf numFmtId="0" fontId="2" fillId="0" borderId="102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3" fillId="34" borderId="103" xfId="0" applyFont="1" applyFill="1" applyBorder="1" applyAlignment="1">
      <alignment/>
    </xf>
    <xf numFmtId="4" fontId="3" fillId="0" borderId="104" xfId="0" applyNumberFormat="1" applyFont="1" applyBorder="1" applyAlignment="1">
      <alignment horizontal="right"/>
    </xf>
    <xf numFmtId="4" fontId="3" fillId="0" borderId="50" xfId="0" applyNumberFormat="1" applyFont="1" applyBorder="1" applyAlignment="1">
      <alignment/>
    </xf>
    <xf numFmtId="4" fontId="3" fillId="0" borderId="105" xfId="0" applyNumberFormat="1" applyFont="1" applyBorder="1" applyAlignment="1">
      <alignment/>
    </xf>
    <xf numFmtId="4" fontId="3" fillId="34" borderId="106" xfId="0" applyNumberFormat="1" applyFont="1" applyFill="1" applyBorder="1" applyAlignment="1">
      <alignment/>
    </xf>
    <xf numFmtId="4" fontId="3" fillId="34" borderId="105" xfId="0" applyNumberFormat="1" applyFont="1" applyFill="1" applyBorder="1" applyAlignment="1">
      <alignment/>
    </xf>
    <xf numFmtId="4" fontId="3" fillId="34" borderId="78" xfId="0" applyNumberFormat="1" applyFont="1" applyFill="1" applyBorder="1" applyAlignment="1">
      <alignment/>
    </xf>
    <xf numFmtId="4" fontId="3" fillId="0" borderId="107" xfId="0" applyNumberFormat="1" applyFont="1" applyBorder="1" applyAlignment="1">
      <alignment/>
    </xf>
    <xf numFmtId="4" fontId="3" fillId="0" borderId="108" xfId="0" applyNumberFormat="1" applyFont="1" applyBorder="1" applyAlignment="1">
      <alignment/>
    </xf>
    <xf numFmtId="0" fontId="3" fillId="0" borderId="109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3" fontId="12" fillId="0" borderId="4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3" fontId="13" fillId="0" borderId="0" xfId="0" applyNumberFormat="1" applyFont="1" applyAlignment="1">
      <alignment horizontal="center" vertical="center"/>
    </xf>
    <xf numFmtId="0" fontId="2" fillId="36" borderId="1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12" xfId="0" applyFont="1" applyFill="1" applyBorder="1" applyAlignment="1">
      <alignment horizontal="center" vertical="center" wrapText="1"/>
    </xf>
    <xf numFmtId="3" fontId="12" fillId="0" borderId="88" xfId="0" applyNumberFormat="1" applyFont="1" applyBorder="1" applyAlignment="1">
      <alignment horizontal="center" vertical="center"/>
    </xf>
    <xf numFmtId="3" fontId="12" fillId="0" borderId="78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10" fontId="12" fillId="0" borderId="88" xfId="0" applyNumberFormat="1" applyFont="1" applyBorder="1" applyAlignment="1">
      <alignment horizontal="center" vertical="center"/>
    </xf>
    <xf numFmtId="10" fontId="12" fillId="0" borderId="81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12" fillId="34" borderId="89" xfId="0" applyNumberFormat="1" applyFont="1" applyFill="1" applyBorder="1" applyAlignment="1">
      <alignment horizontal="center" vertical="center"/>
    </xf>
    <xf numFmtId="3" fontId="12" fillId="34" borderId="23" xfId="0" applyNumberFormat="1" applyFont="1" applyFill="1" applyBorder="1" applyAlignment="1">
      <alignment horizontal="center" vertical="center"/>
    </xf>
    <xf numFmtId="3" fontId="12" fillId="34" borderId="78" xfId="0" applyNumberFormat="1" applyFont="1" applyFill="1" applyBorder="1" applyAlignment="1">
      <alignment horizontal="center" vertical="center"/>
    </xf>
    <xf numFmtId="3" fontId="12" fillId="34" borderId="30" xfId="0" applyNumberFormat="1" applyFont="1" applyFill="1" applyBorder="1" applyAlignment="1">
      <alignment horizontal="center" vertical="center"/>
    </xf>
    <xf numFmtId="3" fontId="12" fillId="34" borderId="86" xfId="0" applyNumberFormat="1" applyFont="1" applyFill="1" applyBorder="1" applyAlignment="1">
      <alignment horizontal="center" vertical="center"/>
    </xf>
    <xf numFmtId="3" fontId="12" fillId="34" borderId="29" xfId="0" applyNumberFormat="1" applyFont="1" applyFill="1" applyBorder="1" applyAlignment="1">
      <alignment horizontal="center" vertical="center"/>
    </xf>
    <xf numFmtId="3" fontId="12" fillId="34" borderId="88" xfId="0" applyNumberFormat="1" applyFont="1" applyFill="1" applyBorder="1" applyAlignment="1">
      <alignment horizontal="center" vertical="center"/>
    </xf>
    <xf numFmtId="3" fontId="12" fillId="34" borderId="81" xfId="0" applyNumberFormat="1" applyFont="1" applyFill="1" applyBorder="1" applyAlignment="1">
      <alignment horizontal="center" vertical="center"/>
    </xf>
    <xf numFmtId="9" fontId="12" fillId="34" borderId="88" xfId="0" applyNumberFormat="1" applyFont="1" applyFill="1" applyBorder="1" applyAlignment="1">
      <alignment horizontal="center" vertical="center"/>
    </xf>
    <xf numFmtId="9" fontId="12" fillId="34" borderId="81" xfId="0" applyNumberFormat="1" applyFont="1" applyFill="1" applyBorder="1" applyAlignment="1">
      <alignment horizontal="center" vertical="center"/>
    </xf>
    <xf numFmtId="0" fontId="22" fillId="38" borderId="24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3" fontId="12" fillId="0" borderId="89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36" borderId="87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99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9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13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85" xfId="0" applyFont="1" applyFill="1" applyBorder="1" applyAlignment="1">
      <alignment horizontal="center" vertical="center" wrapText="1"/>
    </xf>
    <xf numFmtId="0" fontId="11" fillId="36" borderId="48" xfId="0" applyFont="1" applyFill="1" applyBorder="1" applyAlignment="1">
      <alignment horizontal="center" vertical="center" wrapText="1"/>
    </xf>
    <xf numFmtId="3" fontId="12" fillId="0" borderId="42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4" fontId="12" fillId="0" borderId="86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9" fontId="22" fillId="38" borderId="24" xfId="0" applyNumberFormat="1" applyFont="1" applyFill="1" applyBorder="1" applyAlignment="1">
      <alignment horizontal="center" vertical="center" wrapText="1"/>
    </xf>
    <xf numFmtId="49" fontId="22" fillId="38" borderId="11" xfId="0" applyNumberFormat="1" applyFont="1" applyFill="1" applyBorder="1" applyAlignment="1">
      <alignment horizontal="center" vertical="center" wrapText="1"/>
    </xf>
    <xf numFmtId="3" fontId="12" fillId="0" borderId="88" xfId="0" applyNumberFormat="1" applyFont="1" applyBorder="1" applyAlignment="1">
      <alignment horizontal="center" vertical="center"/>
    </xf>
    <xf numFmtId="3" fontId="12" fillId="0" borderId="81" xfId="0" applyNumberFormat="1" applyFont="1" applyBorder="1" applyAlignment="1">
      <alignment horizontal="center" vertical="center"/>
    </xf>
    <xf numFmtId="3" fontId="11" fillId="36" borderId="87" xfId="0" applyNumberFormat="1" applyFont="1" applyFill="1" applyBorder="1" applyAlignment="1">
      <alignment horizontal="center" vertical="center" wrapText="1"/>
    </xf>
    <xf numFmtId="3" fontId="11" fillId="36" borderId="33" xfId="0" applyNumberFormat="1" applyFont="1" applyFill="1" applyBorder="1" applyAlignment="1">
      <alignment horizontal="center" vertical="center" wrapText="1"/>
    </xf>
    <xf numFmtId="3" fontId="11" fillId="36" borderId="99" xfId="0" applyNumberFormat="1" applyFont="1" applyFill="1" applyBorder="1" applyAlignment="1">
      <alignment horizontal="center" vertical="center" wrapText="1"/>
    </xf>
    <xf numFmtId="3" fontId="11" fillId="36" borderId="30" xfId="0" applyNumberFormat="1" applyFont="1" applyFill="1" applyBorder="1" applyAlignment="1">
      <alignment horizontal="center" vertical="center" wrapText="1"/>
    </xf>
    <xf numFmtId="3" fontId="12" fillId="0" borderId="50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14" xfId="0" applyNumberFormat="1" applyFont="1" applyBorder="1" applyAlignment="1">
      <alignment horizontal="center" vertical="center"/>
    </xf>
    <xf numFmtId="3" fontId="12" fillId="0" borderId="115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9" fontId="12" fillId="0" borderId="86" xfId="0" applyNumberFormat="1" applyFont="1" applyBorder="1" applyAlignment="1">
      <alignment horizontal="center" vertical="center"/>
    </xf>
    <xf numFmtId="9" fontId="12" fillId="0" borderId="29" xfId="0" applyNumberFormat="1" applyFont="1" applyBorder="1" applyAlignment="1">
      <alignment horizontal="center" vertical="center"/>
    </xf>
    <xf numFmtId="10" fontId="12" fillId="0" borderId="86" xfId="0" applyNumberFormat="1" applyFont="1" applyBorder="1" applyAlignment="1">
      <alignment horizontal="center" vertical="center"/>
    </xf>
    <xf numFmtId="10" fontId="12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36" borderId="50" xfId="0" applyFont="1" applyFill="1" applyBorder="1" applyAlignment="1">
      <alignment horizontal="center" vertical="center" wrapText="1"/>
    </xf>
    <xf numFmtId="0" fontId="22" fillId="36" borderId="116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3" fontId="22" fillId="36" borderId="16" xfId="0" applyNumberFormat="1" applyFont="1" applyFill="1" applyBorder="1" applyAlignment="1">
      <alignment horizontal="center" vertical="center" wrapText="1"/>
    </xf>
    <xf numFmtId="3" fontId="22" fillId="36" borderId="88" xfId="0" applyNumberFormat="1" applyFont="1" applyFill="1" applyBorder="1" applyAlignment="1">
      <alignment horizontal="center" vertical="center"/>
    </xf>
    <xf numFmtId="3" fontId="22" fillId="36" borderId="54" xfId="0" applyNumberFormat="1" applyFont="1" applyFill="1" applyBorder="1" applyAlignment="1">
      <alignment horizontal="center" vertical="center"/>
    </xf>
    <xf numFmtId="3" fontId="22" fillId="36" borderId="67" xfId="0" applyNumberFormat="1" applyFont="1" applyFill="1" applyBorder="1" applyAlignment="1">
      <alignment horizontal="center" vertical="center"/>
    </xf>
    <xf numFmtId="3" fontId="22" fillId="36" borderId="32" xfId="0" applyNumberFormat="1" applyFont="1" applyFill="1" applyBorder="1" applyAlignment="1">
      <alignment horizontal="center" vertical="center"/>
    </xf>
    <xf numFmtId="0" fontId="11" fillId="36" borderId="87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/>
    </xf>
    <xf numFmtId="0" fontId="11" fillId="36" borderId="41" xfId="0" applyFont="1" applyFill="1" applyBorder="1" applyAlignment="1">
      <alignment horizontal="center" vertical="center" wrapText="1"/>
    </xf>
    <xf numFmtId="0" fontId="11" fillId="36" borderId="81" xfId="0" applyFont="1" applyFill="1" applyBorder="1" applyAlignment="1">
      <alignment horizontal="center" vertical="center" wrapText="1"/>
    </xf>
    <xf numFmtId="0" fontId="11" fillId="36" borderId="117" xfId="0" applyFont="1" applyFill="1" applyBorder="1" applyAlignment="1">
      <alignment horizontal="center" vertical="center"/>
    </xf>
    <xf numFmtId="0" fontId="11" fillId="36" borderId="118" xfId="0" applyFont="1" applyFill="1" applyBorder="1" applyAlignment="1">
      <alignment horizontal="center" vertical="center"/>
    </xf>
    <xf numFmtId="10" fontId="22" fillId="36" borderId="88" xfId="0" applyNumberFormat="1" applyFont="1" applyFill="1" applyBorder="1" applyAlignment="1">
      <alignment horizontal="center" vertical="center"/>
    </xf>
    <xf numFmtId="10" fontId="22" fillId="36" borderId="54" xfId="0" applyNumberFormat="1" applyFont="1" applyFill="1" applyBorder="1" applyAlignment="1">
      <alignment horizontal="center" vertical="center"/>
    </xf>
    <xf numFmtId="3" fontId="22" fillId="36" borderId="49" xfId="0" applyNumberFormat="1" applyFont="1" applyFill="1" applyBorder="1" applyAlignment="1">
      <alignment horizontal="center" vertical="center" wrapText="1"/>
    </xf>
    <xf numFmtId="3" fontId="22" fillId="36" borderId="47" xfId="0" applyNumberFormat="1" applyFont="1" applyFill="1" applyBorder="1" applyAlignment="1">
      <alignment horizontal="center" vertical="center" wrapText="1"/>
    </xf>
    <xf numFmtId="0" fontId="11" fillId="36" borderId="113" xfId="0" applyFont="1" applyFill="1" applyBorder="1" applyAlignment="1">
      <alignment horizontal="center" wrapText="1"/>
    </xf>
    <xf numFmtId="0" fontId="11" fillId="36" borderId="19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6" fillId="36" borderId="20" xfId="51" applyFont="1" applyFill="1" applyBorder="1" applyAlignment="1">
      <alignment horizontal="center" vertical="center" wrapText="1"/>
      <protection/>
    </xf>
    <xf numFmtId="0" fontId="6" fillId="36" borderId="15" xfId="51" applyFont="1" applyFill="1" applyBorder="1" applyAlignment="1">
      <alignment horizontal="center" vertical="center" wrapText="1"/>
      <protection/>
    </xf>
    <xf numFmtId="0" fontId="6" fillId="36" borderId="21" xfId="51" applyFont="1" applyFill="1" applyBorder="1" applyAlignment="1">
      <alignment horizontal="center" vertical="center" wrapText="1"/>
      <protection/>
    </xf>
    <xf numFmtId="0" fontId="6" fillId="36" borderId="16" xfId="51" applyFont="1" applyFill="1" applyBorder="1" applyAlignment="1">
      <alignment horizontal="center" vertical="center" wrapText="1"/>
      <protection/>
    </xf>
    <xf numFmtId="0" fontId="2" fillId="36" borderId="90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99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85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113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" fontId="9" fillId="0" borderId="38" xfId="0" applyNumberFormat="1" applyFont="1" applyBorder="1" applyAlignment="1">
      <alignment horizontal="center"/>
    </xf>
    <xf numFmtId="3" fontId="9" fillId="0" borderId="84" xfId="0" applyNumberFormat="1" applyFont="1" applyBorder="1" applyAlignment="1">
      <alignment horizontal="center"/>
    </xf>
    <xf numFmtId="3" fontId="9" fillId="0" borderId="4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6" borderId="112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13" xfId="0" applyFont="1" applyFill="1" applyBorder="1" applyAlignment="1">
      <alignment horizontal="center" vertical="center" wrapText="1"/>
    </xf>
    <xf numFmtId="0" fontId="6" fillId="36" borderId="6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54" xfId="0" applyFont="1" applyFill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/>
    </xf>
    <xf numFmtId="3" fontId="9" fillId="0" borderId="84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3" fontId="9" fillId="0" borderId="102" xfId="0" applyNumberFormat="1" applyFont="1" applyBorder="1" applyAlignment="1">
      <alignment horizontal="center" vertical="center"/>
    </xf>
    <xf numFmtId="3" fontId="9" fillId="0" borderId="102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85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6" borderId="37" xfId="0" applyFont="1" applyFill="1" applyBorder="1" applyAlignment="1">
      <alignment horizontal="center" vertical="center" wrapText="1"/>
    </xf>
    <xf numFmtId="0" fontId="6" fillId="36" borderId="69" xfId="0" applyFont="1" applyFill="1" applyBorder="1" applyAlignment="1">
      <alignment horizontal="center" vertical="center" wrapText="1"/>
    </xf>
    <xf numFmtId="49" fontId="6" fillId="36" borderId="112" xfId="0" applyNumberFormat="1" applyFont="1" applyFill="1" applyBorder="1" applyAlignment="1">
      <alignment horizontal="center" vertical="center"/>
    </xf>
    <xf numFmtId="49" fontId="6" fillId="36" borderId="66" xfId="0" applyNumberFormat="1" applyFont="1" applyFill="1" applyBorder="1" applyAlignment="1">
      <alignment horizontal="center" vertical="center"/>
    </xf>
    <xf numFmtId="0" fontId="6" fillId="36" borderId="111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/>
    </xf>
    <xf numFmtId="3" fontId="9" fillId="0" borderId="69" xfId="0" applyNumberFormat="1" applyFont="1" applyBorder="1" applyAlignment="1">
      <alignment horizontal="center"/>
    </xf>
    <xf numFmtId="3" fontId="9" fillId="0" borderId="70" xfId="0" applyNumberFormat="1" applyFont="1" applyBorder="1" applyAlignment="1">
      <alignment horizontal="center"/>
    </xf>
    <xf numFmtId="3" fontId="9" fillId="0" borderId="47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36" borderId="83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2" fillId="36" borderId="112" xfId="0" applyFont="1" applyFill="1" applyBorder="1" applyAlignment="1">
      <alignment horizontal="center" wrapText="1"/>
    </xf>
    <xf numFmtId="0" fontId="12" fillId="36" borderId="113" xfId="0" applyFont="1" applyFill="1" applyBorder="1" applyAlignment="1">
      <alignment horizontal="center" wrapText="1"/>
    </xf>
    <xf numFmtId="0" fontId="12" fillId="36" borderId="66" xfId="0" applyFont="1" applyFill="1" applyBorder="1" applyAlignment="1">
      <alignment horizontal="center" wrapText="1"/>
    </xf>
    <xf numFmtId="0" fontId="12" fillId="36" borderId="54" xfId="0" applyFont="1" applyFill="1" applyBorder="1" applyAlignment="1">
      <alignment horizontal="center" wrapText="1"/>
    </xf>
    <xf numFmtId="0" fontId="2" fillId="36" borderId="82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3" fillId="36" borderId="83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36" borderId="111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6" fillId="36" borderId="8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6" fillId="36" borderId="112" xfId="0" applyNumberFormat="1" applyFont="1" applyFill="1" applyBorder="1" applyAlignment="1">
      <alignment horizontal="center" vertical="center" wrapText="1"/>
    </xf>
    <xf numFmtId="2" fontId="6" fillId="36" borderId="18" xfId="0" applyNumberFormat="1" applyFont="1" applyFill="1" applyBorder="1" applyAlignment="1">
      <alignment horizontal="center" vertical="center" wrapText="1"/>
    </xf>
    <xf numFmtId="2" fontId="6" fillId="36" borderId="113" xfId="0" applyNumberFormat="1" applyFont="1" applyFill="1" applyBorder="1" applyAlignment="1">
      <alignment horizontal="center" vertical="center" wrapText="1"/>
    </xf>
    <xf numFmtId="0" fontId="2" fillId="36" borderId="111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right" vertical="center" wrapText="1"/>
    </xf>
    <xf numFmtId="0" fontId="2" fillId="36" borderId="13" xfId="0" applyFont="1" applyFill="1" applyBorder="1" applyAlignment="1">
      <alignment horizontal="right" vertical="center" wrapText="1"/>
    </xf>
    <xf numFmtId="0" fontId="2" fillId="36" borderId="60" xfId="0" applyFont="1" applyFill="1" applyBorder="1" applyAlignment="1">
      <alignment horizontal="right" vertical="center" wrapText="1"/>
    </xf>
    <xf numFmtId="0" fontId="11" fillId="36" borderId="119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11" fillId="36" borderId="90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20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63" fillId="36" borderId="87" xfId="0" applyFont="1" applyFill="1" applyBorder="1" applyAlignment="1">
      <alignment horizontal="center" vertical="center" wrapText="1"/>
    </xf>
    <xf numFmtId="0" fontId="63" fillId="36" borderId="83" xfId="0" applyFont="1" applyFill="1" applyBorder="1" applyAlignment="1">
      <alignment horizontal="center" vertical="center" wrapText="1"/>
    </xf>
    <xf numFmtId="0" fontId="63" fillId="36" borderId="33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6" borderId="11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13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13" fillId="0" borderId="87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65" fontId="13" fillId="0" borderId="87" xfId="0" applyNumberFormat="1" applyFont="1" applyBorder="1" applyAlignment="1">
      <alignment horizontal="center" vertical="center"/>
    </xf>
    <xf numFmtId="165" fontId="13" fillId="0" borderId="83" xfId="0" applyNumberFormat="1" applyFont="1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9" fontId="13" fillId="0" borderId="87" xfId="54" applyFont="1" applyBorder="1" applyAlignment="1">
      <alignment horizontal="center" vertical="center"/>
    </xf>
    <xf numFmtId="9" fontId="13" fillId="0" borderId="83" xfId="54" applyFont="1" applyBorder="1" applyAlignment="1">
      <alignment horizontal="center" vertical="center"/>
    </xf>
    <xf numFmtId="9" fontId="13" fillId="0" borderId="32" xfId="54" applyFont="1" applyBorder="1" applyAlignment="1">
      <alignment horizontal="center" vertical="center"/>
    </xf>
    <xf numFmtId="4" fontId="13" fillId="0" borderId="99" xfId="0" applyNumberFormat="1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 wrapText="1"/>
    </xf>
    <xf numFmtId="3" fontId="13" fillId="0" borderId="99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36" borderId="66" xfId="0" applyFont="1" applyFill="1" applyBorder="1" applyAlignment="1">
      <alignment horizontal="right"/>
    </xf>
    <xf numFmtId="0" fontId="2" fillId="36" borderId="27" xfId="0" applyFont="1" applyFill="1" applyBorder="1" applyAlignment="1">
      <alignment horizontal="right"/>
    </xf>
    <xf numFmtId="0" fontId="7" fillId="36" borderId="82" xfId="0" applyFont="1" applyFill="1" applyBorder="1" applyAlignment="1">
      <alignment horizontal="right"/>
    </xf>
    <xf numFmtId="0" fontId="7" fillId="36" borderId="13" xfId="0" applyFont="1" applyFill="1" applyBorder="1" applyAlignment="1">
      <alignment horizontal="right"/>
    </xf>
    <xf numFmtId="0" fontId="7" fillId="36" borderId="66" xfId="0" applyFont="1" applyFill="1" applyBorder="1" applyAlignment="1">
      <alignment horizontal="right"/>
    </xf>
    <xf numFmtId="0" fontId="7" fillId="36" borderId="27" xfId="0" applyFont="1" applyFill="1" applyBorder="1" applyAlignment="1">
      <alignment horizontal="right"/>
    </xf>
    <xf numFmtId="0" fontId="2" fillId="0" borderId="9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122" xfId="0" applyFont="1" applyBorder="1" applyAlignment="1">
      <alignment horizontal="center" wrapText="1" shrinkToFit="1"/>
    </xf>
    <xf numFmtId="0" fontId="2" fillId="0" borderId="123" xfId="0" applyFont="1" applyBorder="1" applyAlignment="1">
      <alignment horizontal="center" wrapText="1" shrinkToFit="1"/>
    </xf>
    <xf numFmtId="0" fontId="2" fillId="0" borderId="90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1" fillId="34" borderId="90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4" fontId="66" fillId="38" borderId="124" xfId="0" applyNumberFormat="1" applyFont="1" applyFill="1" applyBorder="1" applyAlignment="1">
      <alignment horizontal="center" vertical="center"/>
    </xf>
    <xf numFmtId="4" fontId="66" fillId="38" borderId="125" xfId="0" applyNumberFormat="1" applyFont="1" applyFill="1" applyBorder="1" applyAlignment="1">
      <alignment horizontal="center" vertical="center"/>
    </xf>
    <xf numFmtId="4" fontId="66" fillId="38" borderId="77" xfId="0" applyNumberFormat="1" applyFont="1" applyFill="1" applyBorder="1" applyAlignment="1">
      <alignment horizontal="center" vertical="center"/>
    </xf>
    <xf numFmtId="0" fontId="72" fillId="39" borderId="126" xfId="0" applyFont="1" applyFill="1" applyBorder="1" applyAlignment="1">
      <alignment horizontal="center" vertical="center"/>
    </xf>
    <xf numFmtId="0" fontId="72" fillId="39" borderId="127" xfId="0" applyFont="1" applyFill="1" applyBorder="1" applyAlignment="1">
      <alignment horizontal="center" vertical="center"/>
    </xf>
    <xf numFmtId="0" fontId="72" fillId="39" borderId="128" xfId="0" applyFont="1" applyFill="1" applyBorder="1" applyAlignment="1">
      <alignment horizontal="center" vertical="center"/>
    </xf>
    <xf numFmtId="0" fontId="66" fillId="38" borderId="129" xfId="0" applyFont="1" applyFill="1" applyBorder="1" applyAlignment="1">
      <alignment horizontal="center" vertical="center"/>
    </xf>
    <xf numFmtId="0" fontId="66" fillId="38" borderId="130" xfId="0" applyFont="1" applyFill="1" applyBorder="1" applyAlignment="1">
      <alignment horizontal="center" vertical="center"/>
    </xf>
    <xf numFmtId="0" fontId="66" fillId="38" borderId="131" xfId="0" applyFont="1" applyFill="1" applyBorder="1" applyAlignment="1">
      <alignment horizontal="center" vertical="center"/>
    </xf>
    <xf numFmtId="0" fontId="66" fillId="38" borderId="132" xfId="0" applyFont="1" applyFill="1" applyBorder="1" applyAlignment="1">
      <alignment horizontal="left" vertical="center" wrapText="1"/>
    </xf>
    <xf numFmtId="0" fontId="66" fillId="38" borderId="133" xfId="0" applyFont="1" applyFill="1" applyBorder="1" applyAlignment="1">
      <alignment horizontal="left" vertical="center" wrapText="1"/>
    </xf>
    <xf numFmtId="0" fontId="66" fillId="38" borderId="134" xfId="0" applyFont="1" applyFill="1" applyBorder="1" applyAlignment="1">
      <alignment horizontal="left" vertical="center" wrapText="1"/>
    </xf>
    <xf numFmtId="164" fontId="66" fillId="38" borderId="132" xfId="0" applyNumberFormat="1" applyFont="1" applyFill="1" applyBorder="1" applyAlignment="1">
      <alignment horizontal="center" vertical="center"/>
    </xf>
    <xf numFmtId="164" fontId="66" fillId="38" borderId="133" xfId="0" applyNumberFormat="1" applyFont="1" applyFill="1" applyBorder="1" applyAlignment="1">
      <alignment horizontal="center" vertical="center"/>
    </xf>
    <xf numFmtId="164" fontId="66" fillId="38" borderId="134" xfId="0" applyNumberFormat="1" applyFont="1" applyFill="1" applyBorder="1" applyAlignment="1">
      <alignment horizontal="center" vertical="center"/>
    </xf>
    <xf numFmtId="4" fontId="66" fillId="38" borderId="132" xfId="0" applyNumberFormat="1" applyFont="1" applyFill="1" applyBorder="1" applyAlignment="1">
      <alignment horizontal="center" vertical="center"/>
    </xf>
    <xf numFmtId="4" fontId="66" fillId="38" borderId="133" xfId="0" applyNumberFormat="1" applyFont="1" applyFill="1" applyBorder="1" applyAlignment="1">
      <alignment horizontal="center" vertical="center"/>
    </xf>
    <xf numFmtId="4" fontId="66" fillId="38" borderId="134" xfId="0" applyNumberFormat="1" applyFont="1" applyFill="1" applyBorder="1" applyAlignment="1">
      <alignment horizontal="center" vertical="center"/>
    </xf>
    <xf numFmtId="0" fontId="66" fillId="38" borderId="132" xfId="0" applyFont="1" applyFill="1" applyBorder="1" applyAlignment="1">
      <alignment horizontal="left" vertical="center"/>
    </xf>
    <xf numFmtId="0" fontId="66" fillId="38" borderId="133" xfId="0" applyFont="1" applyFill="1" applyBorder="1" applyAlignment="1">
      <alignment horizontal="left" vertical="center"/>
    </xf>
    <xf numFmtId="0" fontId="66" fillId="38" borderId="134" xfId="0" applyFont="1" applyFill="1" applyBorder="1" applyAlignment="1">
      <alignment horizontal="left" vertical="center"/>
    </xf>
    <xf numFmtId="0" fontId="73" fillId="0" borderId="0" xfId="0" applyFont="1" applyAlignment="1">
      <alignment horizontal="center"/>
    </xf>
    <xf numFmtId="0" fontId="65" fillId="39" borderId="135" xfId="0" applyFont="1" applyFill="1" applyBorder="1" applyAlignment="1">
      <alignment horizontal="center" vertical="center" wrapText="1"/>
    </xf>
    <xf numFmtId="0" fontId="65" fillId="39" borderId="136" xfId="0" applyFont="1" applyFill="1" applyBorder="1" applyAlignment="1">
      <alignment horizontal="center" vertical="center" wrapText="1"/>
    </xf>
    <xf numFmtId="0" fontId="65" fillId="39" borderId="126" xfId="0" applyFont="1" applyFill="1" applyBorder="1" applyAlignment="1">
      <alignment horizontal="center" vertical="center"/>
    </xf>
    <xf numFmtId="0" fontId="65" fillId="39" borderId="127" xfId="0" applyFont="1" applyFill="1" applyBorder="1" applyAlignment="1">
      <alignment vertical="center"/>
    </xf>
    <xf numFmtId="0" fontId="65" fillId="39" borderId="128" xfId="0" applyFont="1" applyFill="1" applyBorder="1" applyAlignment="1">
      <alignment vertical="center"/>
    </xf>
    <xf numFmtId="0" fontId="3" fillId="36" borderId="43" xfId="0" applyFont="1" applyFill="1" applyBorder="1" applyAlignment="1">
      <alignment horizontal="right" vertical="center" wrapText="1"/>
    </xf>
    <xf numFmtId="0" fontId="3" fillId="36" borderId="61" xfId="0" applyFont="1" applyFill="1" applyBorder="1" applyAlignment="1">
      <alignment horizontal="right" vertical="center" wrapText="1"/>
    </xf>
    <xf numFmtId="3" fontId="13" fillId="36" borderId="43" xfId="0" applyNumberFormat="1" applyFont="1" applyFill="1" applyBorder="1" applyAlignment="1">
      <alignment horizontal="center" vertical="center"/>
    </xf>
    <xf numFmtId="3" fontId="13" fillId="36" borderId="6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49" fontId="12" fillId="0" borderId="112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113" xfId="0" applyNumberFormat="1" applyFont="1" applyBorder="1" applyAlignment="1">
      <alignment horizontal="left"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49" fontId="12" fillId="0" borderId="84" xfId="0" applyNumberFormat="1" applyFont="1" applyBorder="1" applyAlignment="1">
      <alignment horizontal="left" vertical="center" wrapText="1"/>
    </xf>
    <xf numFmtId="49" fontId="12" fillId="0" borderId="49" xfId="0" applyNumberFormat="1" applyFont="1" applyBorder="1" applyAlignment="1">
      <alignment horizontal="left" vertical="center" wrapText="1"/>
    </xf>
    <xf numFmtId="49" fontId="12" fillId="0" borderId="51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12" fillId="0" borderId="39" xfId="0" applyNumberFormat="1" applyFont="1" applyBorder="1" applyAlignment="1">
      <alignment horizontal="left" vertical="center" wrapText="1"/>
    </xf>
    <xf numFmtId="49" fontId="12" fillId="0" borderId="42" xfId="0" applyNumberFormat="1" applyFont="1" applyBorder="1" applyAlignment="1">
      <alignment horizontal="left" vertical="center" wrapText="1"/>
    </xf>
    <xf numFmtId="49" fontId="12" fillId="0" borderId="88" xfId="0" applyNumberFormat="1" applyFont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12" fillId="0" borderId="67" xfId="0" applyNumberFormat="1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0"/>
  <sheetViews>
    <sheetView showGridLines="0" tabSelected="1" zoomScalePageLayoutView="0" workbookViewId="0" topLeftCell="A1">
      <selection activeCell="B2" sqref="B2:I2"/>
    </sheetView>
  </sheetViews>
  <sheetFormatPr defaultColWidth="9.140625" defaultRowHeight="12.75"/>
  <cols>
    <col min="1" max="1" width="3.00390625" style="8" customWidth="1"/>
    <col min="2" max="2" width="18.7109375" style="8" customWidth="1"/>
    <col min="3" max="3" width="69.7109375" style="8" customWidth="1"/>
    <col min="4" max="4" width="9.140625" style="8" customWidth="1"/>
    <col min="5" max="6" width="15.7109375" style="8" customWidth="1"/>
    <col min="7" max="8" width="18.28125" style="44" customWidth="1"/>
    <col min="9" max="9" width="16.57421875" style="138" customWidth="1"/>
    <col min="10" max="16384" width="9.140625" style="8" customWidth="1"/>
  </cols>
  <sheetData>
    <row r="1" spans="6:11" ht="15">
      <c r="F1" s="233"/>
      <c r="H1" s="147"/>
      <c r="I1" s="147" t="s">
        <v>654</v>
      </c>
      <c r="J1" s="234"/>
      <c r="K1" s="234"/>
    </row>
    <row r="2" spans="2:9" ht="20.25" customHeight="1">
      <c r="B2" s="545" t="s">
        <v>574</v>
      </c>
      <c r="C2" s="545"/>
      <c r="D2" s="545"/>
      <c r="E2" s="545"/>
      <c r="F2" s="545"/>
      <c r="G2" s="545"/>
      <c r="H2" s="545"/>
      <c r="I2" s="545"/>
    </row>
    <row r="3" spans="2:9" ht="19.5" customHeight="1">
      <c r="B3" s="545" t="s">
        <v>780</v>
      </c>
      <c r="C3" s="545"/>
      <c r="D3" s="545"/>
      <c r="E3" s="545"/>
      <c r="F3" s="545"/>
      <c r="G3" s="545"/>
      <c r="H3" s="545"/>
      <c r="I3" s="545"/>
    </row>
    <row r="4" spans="2:9" ht="12" customHeight="1">
      <c r="B4" s="235"/>
      <c r="C4" s="235"/>
      <c r="D4" s="235"/>
      <c r="E4" s="235"/>
      <c r="F4" s="235"/>
      <c r="G4" s="138"/>
      <c r="H4" s="32"/>
      <c r="I4" s="32"/>
    </row>
    <row r="5" spans="2:9" ht="12" customHeight="1" thickBot="1">
      <c r="B5" s="107"/>
      <c r="C5" s="107"/>
      <c r="D5" s="107"/>
      <c r="E5" s="235"/>
      <c r="F5" s="235"/>
      <c r="G5" s="138"/>
      <c r="H5" s="32"/>
      <c r="I5" s="32" t="s">
        <v>897</v>
      </c>
    </row>
    <row r="6" spans="2:9" ht="29.25" customHeight="1">
      <c r="B6" s="546" t="s">
        <v>60</v>
      </c>
      <c r="C6" s="552" t="s">
        <v>61</v>
      </c>
      <c r="D6" s="550" t="s">
        <v>83</v>
      </c>
      <c r="E6" s="548" t="s">
        <v>781</v>
      </c>
      <c r="F6" s="550" t="s">
        <v>782</v>
      </c>
      <c r="G6" s="556" t="s">
        <v>704</v>
      </c>
      <c r="H6" s="557"/>
      <c r="I6" s="554" t="s">
        <v>783</v>
      </c>
    </row>
    <row r="7" spans="2:9" ht="24.75" customHeight="1">
      <c r="B7" s="547"/>
      <c r="C7" s="553"/>
      <c r="D7" s="551"/>
      <c r="E7" s="549"/>
      <c r="F7" s="551"/>
      <c r="G7" s="203" t="s">
        <v>67</v>
      </c>
      <c r="H7" s="335" t="s">
        <v>46</v>
      </c>
      <c r="I7" s="555"/>
    </row>
    <row r="8" spans="1:9" ht="16.5" customHeight="1" thickBot="1">
      <c r="A8" s="58"/>
      <c r="B8" s="236">
        <v>1</v>
      </c>
      <c r="C8" s="167">
        <v>2</v>
      </c>
      <c r="D8" s="237">
        <v>3</v>
      </c>
      <c r="E8" s="166">
        <v>4</v>
      </c>
      <c r="F8" s="237">
        <v>5</v>
      </c>
      <c r="G8" s="145">
        <v>6</v>
      </c>
      <c r="H8" s="250">
        <v>7</v>
      </c>
      <c r="I8" s="146">
        <v>8</v>
      </c>
    </row>
    <row r="9" spans="1:9" ht="19.5" customHeight="1">
      <c r="A9" s="58"/>
      <c r="B9" s="350"/>
      <c r="C9" s="351" t="s">
        <v>784</v>
      </c>
      <c r="D9" s="352">
        <v>1001</v>
      </c>
      <c r="E9" s="365">
        <f>+E10+E13+E16+E17-E18+E19+E20</f>
        <v>594111</v>
      </c>
      <c r="F9" s="366">
        <f>+F10+F13+F16+F17-F18+F19+F20</f>
        <v>626809</v>
      </c>
      <c r="G9" s="366">
        <f>+G10+G13+G16+G17-G18+G19+G20</f>
        <v>626809</v>
      </c>
      <c r="H9" s="367">
        <f>+H10+H13+H16+H17-H18+H19+H20</f>
        <v>623440</v>
      </c>
      <c r="I9" s="368">
        <f>_xlfn.IFERROR(H9/G9,"  ")</f>
        <v>0.9946251569457363</v>
      </c>
    </row>
    <row r="10" spans="1:9" ht="13.5" customHeight="1">
      <c r="A10" s="58"/>
      <c r="B10" s="336">
        <v>60</v>
      </c>
      <c r="C10" s="157" t="s">
        <v>575</v>
      </c>
      <c r="D10" s="337">
        <v>1002</v>
      </c>
      <c r="E10" s="369">
        <f>+E11+E12</f>
        <v>5329</v>
      </c>
      <c r="F10" s="364">
        <f>+F11+F12</f>
        <v>7000</v>
      </c>
      <c r="G10" s="364">
        <f>+G11+G12</f>
        <v>7000</v>
      </c>
      <c r="H10" s="370">
        <f>+H11+H12</f>
        <v>5381</v>
      </c>
      <c r="I10" s="371">
        <f>_xlfn.IFERROR(H10/G10,"  ")</f>
        <v>0.7687142857142857</v>
      </c>
    </row>
    <row r="11" spans="1:9" ht="19.5" customHeight="1">
      <c r="A11" s="58"/>
      <c r="B11" s="336" t="s">
        <v>576</v>
      </c>
      <c r="C11" s="157" t="s">
        <v>577</v>
      </c>
      <c r="D11" s="337">
        <v>1003</v>
      </c>
      <c r="E11" s="239">
        <v>5329</v>
      </c>
      <c r="F11" s="257">
        <v>7000</v>
      </c>
      <c r="G11" s="257">
        <v>7000</v>
      </c>
      <c r="H11" s="240">
        <v>5381</v>
      </c>
      <c r="I11" s="371">
        <f>_xlfn.IFERROR(H11/G11,"  ")</f>
        <v>0.7687142857142857</v>
      </c>
    </row>
    <row r="12" spans="1:9" ht="19.5" customHeight="1">
      <c r="A12" s="58"/>
      <c r="B12" s="336" t="s">
        <v>578</v>
      </c>
      <c r="C12" s="157" t="s">
        <v>579</v>
      </c>
      <c r="D12" s="337">
        <v>1004</v>
      </c>
      <c r="E12" s="239"/>
      <c r="F12" s="257"/>
      <c r="G12" s="257"/>
      <c r="H12" s="240"/>
      <c r="I12" s="371" t="str">
        <f aca="true" t="shared" si="0" ref="I12:I75">_xlfn.IFERROR(H12/G12,"  ")</f>
        <v>  </v>
      </c>
    </row>
    <row r="13" spans="1:9" ht="19.5" customHeight="1">
      <c r="A13" s="58"/>
      <c r="B13" s="336">
        <v>61</v>
      </c>
      <c r="C13" s="157" t="s">
        <v>580</v>
      </c>
      <c r="D13" s="337">
        <v>1005</v>
      </c>
      <c r="E13" s="239">
        <f>+E14+E15</f>
        <v>560993</v>
      </c>
      <c r="F13" s="257">
        <f>+F14+F15</f>
        <v>597662</v>
      </c>
      <c r="G13" s="257">
        <f>+G14+G15</f>
        <v>597662</v>
      </c>
      <c r="H13" s="240">
        <f>+H14+H15</f>
        <v>598133</v>
      </c>
      <c r="I13" s="371">
        <f t="shared" si="0"/>
        <v>1.00078807084941</v>
      </c>
    </row>
    <row r="14" spans="1:9" ht="19.5" customHeight="1">
      <c r="A14" s="58"/>
      <c r="B14" s="336" t="s">
        <v>581</v>
      </c>
      <c r="C14" s="157" t="s">
        <v>582</v>
      </c>
      <c r="D14" s="337">
        <v>1006</v>
      </c>
      <c r="E14" s="239">
        <v>560993</v>
      </c>
      <c r="F14" s="257">
        <v>597662</v>
      </c>
      <c r="G14" s="257">
        <v>597662</v>
      </c>
      <c r="H14" s="240">
        <v>598133</v>
      </c>
      <c r="I14" s="371">
        <f t="shared" si="0"/>
        <v>1.00078807084941</v>
      </c>
    </row>
    <row r="15" spans="1:9" ht="19.5" customHeight="1">
      <c r="A15" s="58"/>
      <c r="B15" s="336" t="s">
        <v>583</v>
      </c>
      <c r="C15" s="157" t="s">
        <v>584</v>
      </c>
      <c r="D15" s="337">
        <v>1007</v>
      </c>
      <c r="E15" s="239"/>
      <c r="F15" s="257"/>
      <c r="G15" s="257"/>
      <c r="H15" s="240"/>
      <c r="I15" s="371" t="str">
        <f t="shared" si="0"/>
        <v>  </v>
      </c>
    </row>
    <row r="16" spans="1:9" ht="19.5" customHeight="1">
      <c r="A16" s="58"/>
      <c r="B16" s="336">
        <v>62</v>
      </c>
      <c r="C16" s="157" t="s">
        <v>585</v>
      </c>
      <c r="D16" s="337">
        <v>1008</v>
      </c>
      <c r="E16" s="239"/>
      <c r="F16" s="257"/>
      <c r="G16" s="257"/>
      <c r="H16" s="240"/>
      <c r="I16" s="371" t="str">
        <f t="shared" si="0"/>
        <v>  </v>
      </c>
    </row>
    <row r="17" spans="1:9" ht="19.5" customHeight="1">
      <c r="A17" s="58"/>
      <c r="B17" s="336">
        <v>630</v>
      </c>
      <c r="C17" s="157" t="s">
        <v>586</v>
      </c>
      <c r="D17" s="337">
        <v>1009</v>
      </c>
      <c r="E17" s="239"/>
      <c r="F17" s="257"/>
      <c r="G17" s="257"/>
      <c r="H17" s="240"/>
      <c r="I17" s="371" t="str">
        <f t="shared" si="0"/>
        <v>  </v>
      </c>
    </row>
    <row r="18" spans="1:9" ht="19.5" customHeight="1">
      <c r="A18" s="58"/>
      <c r="B18" s="336">
        <v>631</v>
      </c>
      <c r="C18" s="157" t="s">
        <v>587</v>
      </c>
      <c r="D18" s="337">
        <v>1010</v>
      </c>
      <c r="E18" s="239"/>
      <c r="F18" s="257"/>
      <c r="G18" s="257"/>
      <c r="H18" s="240"/>
      <c r="I18" s="371" t="str">
        <f t="shared" si="0"/>
        <v>  </v>
      </c>
    </row>
    <row r="19" spans="1:9" ht="19.5" customHeight="1">
      <c r="A19" s="58"/>
      <c r="B19" s="336" t="s">
        <v>588</v>
      </c>
      <c r="C19" s="157" t="s">
        <v>589</v>
      </c>
      <c r="D19" s="337">
        <v>1011</v>
      </c>
      <c r="E19" s="239">
        <v>27789</v>
      </c>
      <c r="F19" s="257">
        <v>22147</v>
      </c>
      <c r="G19" s="257">
        <v>22147</v>
      </c>
      <c r="H19" s="240">
        <v>19926</v>
      </c>
      <c r="I19" s="371">
        <f t="shared" si="0"/>
        <v>0.89971553709306</v>
      </c>
    </row>
    <row r="20" spans="1:9" ht="27.75" customHeight="1">
      <c r="A20" s="58"/>
      <c r="B20" s="336" t="s">
        <v>590</v>
      </c>
      <c r="C20" s="157" t="s">
        <v>591</v>
      </c>
      <c r="D20" s="337">
        <v>1012</v>
      </c>
      <c r="E20" s="239"/>
      <c r="F20" s="257"/>
      <c r="G20" s="257"/>
      <c r="H20" s="240"/>
      <c r="I20" s="371" t="str">
        <f t="shared" si="0"/>
        <v>  </v>
      </c>
    </row>
    <row r="21" spans="1:9" ht="25.5" customHeight="1">
      <c r="A21" s="58"/>
      <c r="B21" s="353"/>
      <c r="C21" s="354" t="s">
        <v>592</v>
      </c>
      <c r="D21" s="355">
        <v>1013</v>
      </c>
      <c r="E21" s="372">
        <f>+E22+E23+E24+E28+E29+E30+E31+E32</f>
        <v>549205</v>
      </c>
      <c r="F21" s="257">
        <f>+F22+F23+F24+F28+F29+F30+F31+F32</f>
        <v>619873</v>
      </c>
      <c r="G21" s="257">
        <f>+G22+G23+G24+G28+G29+G30+G31+G32</f>
        <v>619873</v>
      </c>
      <c r="H21" s="257">
        <f>+H22+H23+H24+H28+H29+H30+H31+H32</f>
        <v>615687</v>
      </c>
      <c r="I21" s="373">
        <f t="shared" si="0"/>
        <v>0.9932470038217506</v>
      </c>
    </row>
    <row r="22" spans="1:9" ht="19.5" customHeight="1">
      <c r="A22" s="58"/>
      <c r="B22" s="336">
        <v>50</v>
      </c>
      <c r="C22" s="157" t="s">
        <v>593</v>
      </c>
      <c r="D22" s="337">
        <v>1014</v>
      </c>
      <c r="E22" s="239">
        <v>916</v>
      </c>
      <c r="F22" s="257">
        <v>2310</v>
      </c>
      <c r="G22" s="257">
        <v>2310</v>
      </c>
      <c r="H22" s="240">
        <v>1825</v>
      </c>
      <c r="I22" s="371">
        <f t="shared" si="0"/>
        <v>0.79004329004329</v>
      </c>
    </row>
    <row r="23" spans="1:9" ht="19.5" customHeight="1">
      <c r="A23" s="58"/>
      <c r="B23" s="336">
        <v>51</v>
      </c>
      <c r="C23" s="157" t="s">
        <v>594</v>
      </c>
      <c r="D23" s="337">
        <v>1015</v>
      </c>
      <c r="E23" s="239">
        <v>96980</v>
      </c>
      <c r="F23" s="257">
        <v>107504</v>
      </c>
      <c r="G23" s="257">
        <v>107504</v>
      </c>
      <c r="H23" s="240">
        <v>109592</v>
      </c>
      <c r="I23" s="371">
        <f t="shared" si="0"/>
        <v>1.0194225331150468</v>
      </c>
    </row>
    <row r="24" spans="1:9" ht="26.25" customHeight="1">
      <c r="A24" s="58"/>
      <c r="B24" s="336">
        <v>52</v>
      </c>
      <c r="C24" s="157" t="s">
        <v>595</v>
      </c>
      <c r="D24" s="337">
        <v>1016</v>
      </c>
      <c r="E24" s="239">
        <f>+E25+E26+E27</f>
        <v>297636</v>
      </c>
      <c r="F24" s="257">
        <f>+F25+F26+F27</f>
        <v>345795</v>
      </c>
      <c r="G24" s="257">
        <f>+G25+G26+G27</f>
        <v>345795</v>
      </c>
      <c r="H24" s="240">
        <f>+H25+H26+H27</f>
        <v>342763</v>
      </c>
      <c r="I24" s="371">
        <f t="shared" si="0"/>
        <v>0.9912317991873798</v>
      </c>
    </row>
    <row r="25" spans="1:9" ht="25.5" customHeight="1">
      <c r="A25" s="58"/>
      <c r="B25" s="336">
        <v>520</v>
      </c>
      <c r="C25" s="157" t="s">
        <v>596</v>
      </c>
      <c r="D25" s="337">
        <v>1017</v>
      </c>
      <c r="E25" s="239">
        <v>223080</v>
      </c>
      <c r="F25" s="257">
        <v>260200</v>
      </c>
      <c r="G25" s="257">
        <v>260200</v>
      </c>
      <c r="H25" s="240">
        <v>260101</v>
      </c>
      <c r="I25" s="371">
        <f t="shared" si="0"/>
        <v>0.999619523443505</v>
      </c>
    </row>
    <row r="26" spans="1:9" ht="19.5" customHeight="1">
      <c r="A26" s="58"/>
      <c r="B26" s="336">
        <v>521</v>
      </c>
      <c r="C26" s="157" t="s">
        <v>597</v>
      </c>
      <c r="D26" s="337">
        <v>1018</v>
      </c>
      <c r="E26" s="239">
        <v>37049</v>
      </c>
      <c r="F26" s="257">
        <v>42022</v>
      </c>
      <c r="G26" s="257">
        <v>42022</v>
      </c>
      <c r="H26" s="240">
        <v>41784</v>
      </c>
      <c r="I26" s="371">
        <f t="shared" si="0"/>
        <v>0.9943363000333159</v>
      </c>
    </row>
    <row r="27" spans="1:9" ht="19.5" customHeight="1">
      <c r="A27" s="58"/>
      <c r="B27" s="336" t="s">
        <v>598</v>
      </c>
      <c r="C27" s="157" t="s">
        <v>599</v>
      </c>
      <c r="D27" s="337">
        <v>1019</v>
      </c>
      <c r="E27" s="239">
        <v>37507</v>
      </c>
      <c r="F27" s="257">
        <v>43573</v>
      </c>
      <c r="G27" s="257">
        <v>43573</v>
      </c>
      <c r="H27" s="240">
        <v>40878</v>
      </c>
      <c r="I27" s="371">
        <f t="shared" si="0"/>
        <v>0.93814977164758</v>
      </c>
    </row>
    <row r="28" spans="1:9" ht="19.5" customHeight="1">
      <c r="A28" s="58"/>
      <c r="B28" s="336">
        <v>540</v>
      </c>
      <c r="C28" s="157" t="s">
        <v>600</v>
      </c>
      <c r="D28" s="337">
        <v>1020</v>
      </c>
      <c r="E28" s="239">
        <v>43688</v>
      </c>
      <c r="F28" s="257">
        <v>44000</v>
      </c>
      <c r="G28" s="257">
        <v>44000</v>
      </c>
      <c r="H28" s="240">
        <v>46428</v>
      </c>
      <c r="I28" s="371">
        <f t="shared" si="0"/>
        <v>1.0551818181818182</v>
      </c>
    </row>
    <row r="29" spans="1:9" ht="19.5" customHeight="1">
      <c r="A29" s="58"/>
      <c r="B29" s="336" t="s">
        <v>601</v>
      </c>
      <c r="C29" s="157" t="s">
        <v>602</v>
      </c>
      <c r="D29" s="337">
        <v>1021</v>
      </c>
      <c r="E29" s="239"/>
      <c r="F29" s="257"/>
      <c r="G29" s="257"/>
      <c r="H29" s="240"/>
      <c r="I29" s="371" t="str">
        <f t="shared" si="0"/>
        <v>  </v>
      </c>
    </row>
    <row r="30" spans="1:9" ht="25.5" customHeight="1">
      <c r="A30" s="58"/>
      <c r="B30" s="336">
        <v>53</v>
      </c>
      <c r="C30" s="157" t="s">
        <v>603</v>
      </c>
      <c r="D30" s="337">
        <v>1022</v>
      </c>
      <c r="E30" s="239">
        <v>56512</v>
      </c>
      <c r="F30" s="257">
        <v>64069</v>
      </c>
      <c r="G30" s="257">
        <v>64069</v>
      </c>
      <c r="H30" s="240">
        <v>62430</v>
      </c>
      <c r="I30" s="371">
        <f t="shared" si="0"/>
        <v>0.9744182053723329</v>
      </c>
    </row>
    <row r="31" spans="1:9" ht="19.5" customHeight="1">
      <c r="A31" s="58"/>
      <c r="B31" s="336" t="s">
        <v>604</v>
      </c>
      <c r="C31" s="157" t="s">
        <v>605</v>
      </c>
      <c r="D31" s="337">
        <v>1023</v>
      </c>
      <c r="E31" s="239">
        <v>15603</v>
      </c>
      <c r="F31" s="257">
        <v>9300</v>
      </c>
      <c r="G31" s="257">
        <v>9300</v>
      </c>
      <c r="H31" s="240">
        <v>5478</v>
      </c>
      <c r="I31" s="371">
        <f t="shared" si="0"/>
        <v>0.5890322580645161</v>
      </c>
    </row>
    <row r="32" spans="1:9" ht="19.5" customHeight="1">
      <c r="A32" s="58"/>
      <c r="B32" s="336">
        <v>55</v>
      </c>
      <c r="C32" s="157" t="s">
        <v>606</v>
      </c>
      <c r="D32" s="337">
        <v>1024</v>
      </c>
      <c r="E32" s="239">
        <v>37870</v>
      </c>
      <c r="F32" s="257">
        <v>46895</v>
      </c>
      <c r="G32" s="257">
        <v>46895</v>
      </c>
      <c r="H32" s="240">
        <v>47171</v>
      </c>
      <c r="I32" s="371">
        <f t="shared" si="0"/>
        <v>1.0058854888580873</v>
      </c>
    </row>
    <row r="33" spans="1:9" ht="19.5" customHeight="1">
      <c r="A33" s="58"/>
      <c r="B33" s="353"/>
      <c r="C33" s="354" t="s">
        <v>607</v>
      </c>
      <c r="D33" s="355">
        <v>1025</v>
      </c>
      <c r="E33" s="372">
        <f>+E9-E21</f>
        <v>44906</v>
      </c>
      <c r="F33" s="257">
        <f>+F9-F21</f>
        <v>6936</v>
      </c>
      <c r="G33" s="257">
        <f>+G9-G21</f>
        <v>6936</v>
      </c>
      <c r="H33" s="257">
        <f>+H9-H21</f>
        <v>7753</v>
      </c>
      <c r="I33" s="373">
        <f t="shared" si="0"/>
        <v>1.117791234140715</v>
      </c>
    </row>
    <row r="34" spans="1:9" ht="19.5" customHeight="1">
      <c r="A34" s="58"/>
      <c r="B34" s="353"/>
      <c r="C34" s="354" t="s">
        <v>608</v>
      </c>
      <c r="D34" s="355">
        <v>1026</v>
      </c>
      <c r="E34" s="372"/>
      <c r="F34" s="257"/>
      <c r="G34" s="257"/>
      <c r="H34" s="257"/>
      <c r="I34" s="373" t="str">
        <f t="shared" si="0"/>
        <v>  </v>
      </c>
    </row>
    <row r="35" spans="1:9" ht="19.5" customHeight="1">
      <c r="A35" s="58"/>
      <c r="B35" s="353"/>
      <c r="C35" s="356" t="s">
        <v>785</v>
      </c>
      <c r="D35" s="355">
        <v>1027</v>
      </c>
      <c r="E35" s="374">
        <f>+E36+E37+E38+E39</f>
        <v>569</v>
      </c>
      <c r="F35" s="362">
        <f>+F36+F37+F38+F39</f>
        <v>550</v>
      </c>
      <c r="G35" s="362">
        <f>+G36+G37+G38+G39</f>
        <v>550</v>
      </c>
      <c r="H35" s="362">
        <f>+H36+H37+H38+H39</f>
        <v>694</v>
      </c>
      <c r="I35" s="368">
        <f t="shared" si="0"/>
        <v>1.2618181818181817</v>
      </c>
    </row>
    <row r="36" spans="1:9" ht="29.25" customHeight="1">
      <c r="A36" s="58"/>
      <c r="B36" s="336" t="s">
        <v>609</v>
      </c>
      <c r="C36" s="157" t="s">
        <v>610</v>
      </c>
      <c r="D36" s="337">
        <v>1028</v>
      </c>
      <c r="E36" s="239"/>
      <c r="F36" s="257"/>
      <c r="G36" s="257"/>
      <c r="H36" s="240"/>
      <c r="I36" s="371" t="str">
        <f t="shared" si="0"/>
        <v>  </v>
      </c>
    </row>
    <row r="37" spans="1:9" ht="14.25" customHeight="1">
      <c r="A37" s="58"/>
      <c r="B37" s="336">
        <v>662</v>
      </c>
      <c r="C37" s="157" t="s">
        <v>611</v>
      </c>
      <c r="D37" s="337">
        <v>1029</v>
      </c>
      <c r="E37" s="239">
        <v>569</v>
      </c>
      <c r="F37" s="257">
        <v>550</v>
      </c>
      <c r="G37" s="257">
        <v>550</v>
      </c>
      <c r="H37" s="240">
        <v>650</v>
      </c>
      <c r="I37" s="371">
        <f t="shared" si="0"/>
        <v>1.1818181818181819</v>
      </c>
    </row>
    <row r="38" spans="1:9" ht="24" customHeight="1">
      <c r="A38" s="58"/>
      <c r="B38" s="336" t="s">
        <v>125</v>
      </c>
      <c r="C38" s="157" t="s">
        <v>612</v>
      </c>
      <c r="D38" s="337">
        <v>1030</v>
      </c>
      <c r="E38" s="239">
        <v>0</v>
      </c>
      <c r="F38" s="257">
        <v>0</v>
      </c>
      <c r="G38" s="257">
        <v>0</v>
      </c>
      <c r="H38" s="240">
        <v>44</v>
      </c>
      <c r="I38" s="371" t="str">
        <f t="shared" si="0"/>
        <v>  </v>
      </c>
    </row>
    <row r="39" spans="1:9" ht="19.5" customHeight="1">
      <c r="A39" s="58"/>
      <c r="B39" s="336" t="s">
        <v>613</v>
      </c>
      <c r="C39" s="157" t="s">
        <v>614</v>
      </c>
      <c r="D39" s="337">
        <v>1031</v>
      </c>
      <c r="E39" s="239"/>
      <c r="F39" s="257"/>
      <c r="G39" s="257"/>
      <c r="H39" s="240"/>
      <c r="I39" s="371" t="str">
        <f t="shared" si="0"/>
        <v>  </v>
      </c>
    </row>
    <row r="40" spans="1:9" ht="19.5" customHeight="1">
      <c r="A40" s="58"/>
      <c r="B40" s="353"/>
      <c r="C40" s="356" t="s">
        <v>786</v>
      </c>
      <c r="D40" s="355">
        <v>1032</v>
      </c>
      <c r="E40" s="374">
        <f>+E41+E42+E43+E44</f>
        <v>870</v>
      </c>
      <c r="F40" s="362">
        <f>+F41+F42+F43+F44</f>
        <v>890</v>
      </c>
      <c r="G40" s="362">
        <f>+G41+G42+G43+G44</f>
        <v>890</v>
      </c>
      <c r="H40" s="362">
        <f>+H41+H42+H43+H44</f>
        <v>646</v>
      </c>
      <c r="I40" s="368">
        <f t="shared" si="0"/>
        <v>0.7258426966292135</v>
      </c>
    </row>
    <row r="41" spans="1:9" ht="30" customHeight="1">
      <c r="A41" s="58"/>
      <c r="B41" s="336" t="s">
        <v>615</v>
      </c>
      <c r="C41" s="157" t="s">
        <v>616</v>
      </c>
      <c r="D41" s="337">
        <v>1033</v>
      </c>
      <c r="E41" s="239"/>
      <c r="F41" s="257"/>
      <c r="G41" s="257"/>
      <c r="H41" s="240"/>
      <c r="I41" s="371" t="str">
        <f t="shared" si="0"/>
        <v>  </v>
      </c>
    </row>
    <row r="42" spans="1:9" ht="19.5" customHeight="1">
      <c r="A42" s="58"/>
      <c r="B42" s="336">
        <v>562</v>
      </c>
      <c r="C42" s="157" t="s">
        <v>617</v>
      </c>
      <c r="D42" s="337">
        <v>1034</v>
      </c>
      <c r="E42" s="239">
        <v>870</v>
      </c>
      <c r="F42" s="257">
        <v>880</v>
      </c>
      <c r="G42" s="257">
        <v>880</v>
      </c>
      <c r="H42" s="240">
        <v>645</v>
      </c>
      <c r="I42" s="371">
        <f t="shared" si="0"/>
        <v>0.7329545454545454</v>
      </c>
    </row>
    <row r="43" spans="1:9" ht="19.5" customHeight="1">
      <c r="A43" s="58"/>
      <c r="B43" s="336" t="s">
        <v>126</v>
      </c>
      <c r="C43" s="157" t="s">
        <v>618</v>
      </c>
      <c r="D43" s="337">
        <v>1035</v>
      </c>
      <c r="E43" s="239">
        <v>0</v>
      </c>
      <c r="F43" s="257">
        <v>10</v>
      </c>
      <c r="G43" s="257">
        <v>10</v>
      </c>
      <c r="H43" s="240">
        <v>1</v>
      </c>
      <c r="I43" s="371">
        <f t="shared" si="0"/>
        <v>0.1</v>
      </c>
    </row>
    <row r="44" spans="1:9" ht="27.75" customHeight="1">
      <c r="A44" s="58"/>
      <c r="B44" s="336" t="s">
        <v>619</v>
      </c>
      <c r="C44" s="157" t="s">
        <v>620</v>
      </c>
      <c r="D44" s="337">
        <v>1036</v>
      </c>
      <c r="E44" s="239"/>
      <c r="F44" s="257"/>
      <c r="G44" s="257"/>
      <c r="H44" s="240"/>
      <c r="I44" s="371" t="str">
        <f t="shared" si="0"/>
        <v>  </v>
      </c>
    </row>
    <row r="45" spans="1:9" ht="19.5" customHeight="1">
      <c r="A45" s="58"/>
      <c r="B45" s="336"/>
      <c r="C45" s="149" t="s">
        <v>621</v>
      </c>
      <c r="D45" s="337">
        <v>1037</v>
      </c>
      <c r="E45" s="239">
        <v>0</v>
      </c>
      <c r="F45" s="257">
        <v>0</v>
      </c>
      <c r="G45" s="257">
        <v>0</v>
      </c>
      <c r="H45" s="240">
        <f>+H35-H40</f>
        <v>48</v>
      </c>
      <c r="I45" s="371" t="str">
        <f t="shared" si="0"/>
        <v>  </v>
      </c>
    </row>
    <row r="46" spans="1:9" ht="19.5" customHeight="1">
      <c r="A46" s="58"/>
      <c r="B46" s="336"/>
      <c r="C46" s="149" t="s">
        <v>622</v>
      </c>
      <c r="D46" s="337">
        <v>1038</v>
      </c>
      <c r="E46" s="239">
        <f>+E40-E35</f>
        <v>301</v>
      </c>
      <c r="F46" s="257">
        <f>+F40-F35</f>
        <v>340</v>
      </c>
      <c r="G46" s="257">
        <f>+G40-G35</f>
        <v>340</v>
      </c>
      <c r="H46" s="240">
        <v>0</v>
      </c>
      <c r="I46" s="371"/>
    </row>
    <row r="47" spans="1:9" ht="24.75" customHeight="1">
      <c r="A47" s="58"/>
      <c r="B47" s="336" t="s">
        <v>623</v>
      </c>
      <c r="C47" s="149" t="s">
        <v>624</v>
      </c>
      <c r="D47" s="337">
        <v>1039</v>
      </c>
      <c r="E47" s="239">
        <v>12277</v>
      </c>
      <c r="F47" s="257">
        <v>15000</v>
      </c>
      <c r="G47" s="257">
        <v>15000</v>
      </c>
      <c r="H47" s="240">
        <v>14427</v>
      </c>
      <c r="I47" s="371">
        <f t="shared" si="0"/>
        <v>0.9618</v>
      </c>
    </row>
    <row r="48" spans="1:9" ht="27" customHeight="1">
      <c r="A48" s="58"/>
      <c r="B48" s="336" t="s">
        <v>625</v>
      </c>
      <c r="C48" s="149" t="s">
        <v>626</v>
      </c>
      <c r="D48" s="337">
        <v>1040</v>
      </c>
      <c r="E48" s="239">
        <v>20711</v>
      </c>
      <c r="F48" s="257">
        <v>13000</v>
      </c>
      <c r="G48" s="257">
        <v>13000</v>
      </c>
      <c r="H48" s="240">
        <v>19712</v>
      </c>
      <c r="I48" s="371">
        <f t="shared" si="0"/>
        <v>1.5163076923076924</v>
      </c>
    </row>
    <row r="49" spans="1:9" ht="19.5" customHeight="1">
      <c r="A49" s="58"/>
      <c r="B49" s="353">
        <v>67</v>
      </c>
      <c r="C49" s="354" t="s">
        <v>627</v>
      </c>
      <c r="D49" s="355">
        <v>1041</v>
      </c>
      <c r="E49" s="372">
        <v>11506</v>
      </c>
      <c r="F49" s="257">
        <v>10500</v>
      </c>
      <c r="G49" s="257">
        <v>10500</v>
      </c>
      <c r="H49" s="257">
        <v>16811</v>
      </c>
      <c r="I49" s="373">
        <f t="shared" si="0"/>
        <v>1.601047619047619</v>
      </c>
    </row>
    <row r="50" spans="1:9" ht="34.5" customHeight="1">
      <c r="A50" s="58"/>
      <c r="B50" s="353">
        <v>57</v>
      </c>
      <c r="C50" s="354" t="s">
        <v>628</v>
      </c>
      <c r="D50" s="355">
        <v>1042</v>
      </c>
      <c r="E50" s="372">
        <v>12159</v>
      </c>
      <c r="F50" s="257">
        <v>18895</v>
      </c>
      <c r="G50" s="257">
        <v>18895</v>
      </c>
      <c r="H50" s="257">
        <v>19160</v>
      </c>
      <c r="I50" s="373">
        <f t="shared" si="0"/>
        <v>1.0140248743053717</v>
      </c>
    </row>
    <row r="51" spans="1:9" ht="35.25" customHeight="1">
      <c r="A51" s="58"/>
      <c r="B51" s="353"/>
      <c r="C51" s="356" t="s">
        <v>787</v>
      </c>
      <c r="D51" s="355">
        <v>1043</v>
      </c>
      <c r="E51" s="374">
        <f>+E9+E35+E47+E49</f>
        <v>618463</v>
      </c>
      <c r="F51" s="362">
        <f>+F9+F35+F47+F49</f>
        <v>652859</v>
      </c>
      <c r="G51" s="362">
        <f>+G9+G35+G47+G49</f>
        <v>652859</v>
      </c>
      <c r="H51" s="257">
        <f>+H9+H35+H47+H49</f>
        <v>655372</v>
      </c>
      <c r="I51" s="368">
        <f t="shared" si="0"/>
        <v>1.0038492231860172</v>
      </c>
    </row>
    <row r="52" spans="1:9" ht="19.5" customHeight="1">
      <c r="A52" s="58"/>
      <c r="B52" s="353"/>
      <c r="C52" s="356" t="s">
        <v>788</v>
      </c>
      <c r="D52" s="355">
        <v>1044</v>
      </c>
      <c r="E52" s="374">
        <f>+E21+E40+E48+E50</f>
        <v>582945</v>
      </c>
      <c r="F52" s="257">
        <f>+F21+F40+F48+F50</f>
        <v>652658</v>
      </c>
      <c r="G52" s="375">
        <f>+G21+G40+G48+G50</f>
        <v>652658</v>
      </c>
      <c r="H52" s="376">
        <f>+H21+H40+H48+H50</f>
        <v>655205</v>
      </c>
      <c r="I52" s="368">
        <f t="shared" si="0"/>
        <v>1.0039025033018825</v>
      </c>
    </row>
    <row r="53" spans="1:9" ht="19.5" customHeight="1">
      <c r="A53" s="58"/>
      <c r="B53" s="336"/>
      <c r="C53" s="149" t="s">
        <v>629</v>
      </c>
      <c r="D53" s="337">
        <v>1045</v>
      </c>
      <c r="E53" s="239">
        <f>+E51-E52</f>
        <v>35518</v>
      </c>
      <c r="F53" s="257">
        <f>+F51-F52</f>
        <v>201</v>
      </c>
      <c r="G53" s="375">
        <f>+G51-G52</f>
        <v>201</v>
      </c>
      <c r="H53" s="370">
        <f>+H51-H52</f>
        <v>167</v>
      </c>
      <c r="I53" s="371">
        <f t="shared" si="0"/>
        <v>0.8308457711442786</v>
      </c>
    </row>
    <row r="54" spans="1:9" ht="19.5" customHeight="1">
      <c r="A54" s="58"/>
      <c r="B54" s="336"/>
      <c r="C54" s="149" t="s">
        <v>630</v>
      </c>
      <c r="D54" s="337">
        <v>1046</v>
      </c>
      <c r="E54" s="239"/>
      <c r="F54" s="257"/>
      <c r="G54" s="257"/>
      <c r="H54" s="240"/>
      <c r="I54" s="371" t="str">
        <f t="shared" si="0"/>
        <v>  </v>
      </c>
    </row>
    <row r="55" spans="1:9" ht="44.25" customHeight="1">
      <c r="A55" s="58"/>
      <c r="B55" s="336" t="s">
        <v>91</v>
      </c>
      <c r="C55" s="149" t="s">
        <v>631</v>
      </c>
      <c r="D55" s="337">
        <v>1047</v>
      </c>
      <c r="E55" s="239"/>
      <c r="F55" s="257"/>
      <c r="G55" s="257"/>
      <c r="H55" s="240"/>
      <c r="I55" s="371" t="str">
        <f t="shared" si="0"/>
        <v>  </v>
      </c>
    </row>
    <row r="56" spans="1:9" ht="38.25" customHeight="1">
      <c r="A56" s="58"/>
      <c r="B56" s="336" t="s">
        <v>632</v>
      </c>
      <c r="C56" s="149" t="s">
        <v>633</v>
      </c>
      <c r="D56" s="337">
        <v>1048</v>
      </c>
      <c r="E56" s="239">
        <v>42</v>
      </c>
      <c r="F56" s="257">
        <v>0</v>
      </c>
      <c r="G56" s="257">
        <v>0</v>
      </c>
      <c r="H56" s="240">
        <v>0</v>
      </c>
      <c r="I56" s="371" t="str">
        <f t="shared" si="0"/>
        <v>  </v>
      </c>
    </row>
    <row r="57" spans="1:9" ht="13.5" customHeight="1">
      <c r="A57" s="58"/>
      <c r="B57" s="539"/>
      <c r="C57" s="153" t="s">
        <v>634</v>
      </c>
      <c r="D57" s="540">
        <v>1049</v>
      </c>
      <c r="E57" s="541">
        <f>+E53-E54+E55-E56</f>
        <v>35476</v>
      </c>
      <c r="F57" s="531">
        <v>201</v>
      </c>
      <c r="G57" s="533">
        <f>+G53</f>
        <v>201</v>
      </c>
      <c r="H57" s="558">
        <f>+H53-H54+H55-H56</f>
        <v>167</v>
      </c>
      <c r="I57" s="560">
        <f>+H57/G57*100</f>
        <v>83.08457711442786</v>
      </c>
    </row>
    <row r="58" spans="1:9" ht="19.5" customHeight="1">
      <c r="A58" s="58"/>
      <c r="B58" s="539"/>
      <c r="C58" s="154" t="s">
        <v>653</v>
      </c>
      <c r="D58" s="540"/>
      <c r="E58" s="542"/>
      <c r="F58" s="543"/>
      <c r="G58" s="544"/>
      <c r="H58" s="559"/>
      <c r="I58" s="561"/>
    </row>
    <row r="59" spans="1:9" ht="19.5" customHeight="1">
      <c r="A59" s="58"/>
      <c r="B59" s="539"/>
      <c r="C59" s="153" t="s">
        <v>635</v>
      </c>
      <c r="D59" s="540">
        <v>1050</v>
      </c>
      <c r="E59" s="541"/>
      <c r="F59" s="531"/>
      <c r="G59" s="533"/>
      <c r="H59" s="523"/>
      <c r="I59" s="525" t="str">
        <f t="shared" si="0"/>
        <v>  </v>
      </c>
    </row>
    <row r="60" spans="1:9" ht="41.25" customHeight="1">
      <c r="A60" s="58"/>
      <c r="B60" s="539"/>
      <c r="C60" s="154" t="s">
        <v>636</v>
      </c>
      <c r="D60" s="540"/>
      <c r="E60" s="542"/>
      <c r="F60" s="543"/>
      <c r="G60" s="544"/>
      <c r="H60" s="524"/>
      <c r="I60" s="526" t="str">
        <f t="shared" si="0"/>
        <v>  </v>
      </c>
    </row>
    <row r="61" spans="1:9" ht="45" customHeight="1">
      <c r="A61" s="58"/>
      <c r="B61" s="336"/>
      <c r="C61" s="149" t="s">
        <v>637</v>
      </c>
      <c r="D61" s="337"/>
      <c r="E61" s="239"/>
      <c r="F61" s="257"/>
      <c r="G61" s="257"/>
      <c r="H61" s="240"/>
      <c r="I61" s="371" t="str">
        <f t="shared" si="0"/>
        <v>  </v>
      </c>
    </row>
    <row r="62" spans="1:9" ht="19.5" customHeight="1">
      <c r="A62" s="58"/>
      <c r="B62" s="336">
        <v>721</v>
      </c>
      <c r="C62" s="157" t="s">
        <v>638</v>
      </c>
      <c r="D62" s="337">
        <v>1051</v>
      </c>
      <c r="E62" s="239">
        <v>6818</v>
      </c>
      <c r="F62" s="257">
        <v>0</v>
      </c>
      <c r="G62" s="257">
        <v>0</v>
      </c>
      <c r="H62" s="240">
        <v>0</v>
      </c>
      <c r="I62" s="371" t="str">
        <f t="shared" si="0"/>
        <v>  </v>
      </c>
    </row>
    <row r="63" spans="1:9" ht="12.75" customHeight="1">
      <c r="A63" s="58"/>
      <c r="B63" s="336" t="s">
        <v>639</v>
      </c>
      <c r="C63" s="157" t="s">
        <v>640</v>
      </c>
      <c r="D63" s="337">
        <v>1052</v>
      </c>
      <c r="E63" s="239"/>
      <c r="F63" s="257"/>
      <c r="G63" s="257"/>
      <c r="H63" s="240"/>
      <c r="I63" s="371" t="str">
        <f t="shared" si="0"/>
        <v>  </v>
      </c>
    </row>
    <row r="64" spans="1:9" ht="19.5" customHeight="1">
      <c r="A64" s="58"/>
      <c r="B64" s="336" t="s">
        <v>641</v>
      </c>
      <c r="C64" s="157" t="s">
        <v>642</v>
      </c>
      <c r="D64" s="337">
        <v>1053</v>
      </c>
      <c r="E64" s="239">
        <v>766</v>
      </c>
      <c r="F64" s="257">
        <v>0</v>
      </c>
      <c r="G64" s="257">
        <v>0</v>
      </c>
      <c r="H64" s="240">
        <v>0</v>
      </c>
      <c r="I64" s="371" t="str">
        <f t="shared" si="0"/>
        <v>  </v>
      </c>
    </row>
    <row r="65" spans="1:9" ht="14.25" customHeight="1">
      <c r="A65" s="58"/>
      <c r="B65" s="336">
        <v>723</v>
      </c>
      <c r="C65" s="149" t="s">
        <v>643</v>
      </c>
      <c r="D65" s="337">
        <v>1054</v>
      </c>
      <c r="E65" s="239"/>
      <c r="F65" s="362"/>
      <c r="G65" s="362"/>
      <c r="H65" s="240"/>
      <c r="I65" s="371" t="str">
        <f t="shared" si="0"/>
        <v>  </v>
      </c>
    </row>
    <row r="66" spans="1:9" ht="19.5" customHeight="1">
      <c r="A66" s="58"/>
      <c r="B66" s="353"/>
      <c r="C66" s="356" t="s">
        <v>789</v>
      </c>
      <c r="D66" s="355">
        <v>1055</v>
      </c>
      <c r="E66" s="374">
        <f>+E57-E59-E62-E63+E64-E65</f>
        <v>29424</v>
      </c>
      <c r="F66" s="362">
        <v>201</v>
      </c>
      <c r="G66" s="363">
        <f>+G57</f>
        <v>201</v>
      </c>
      <c r="H66" s="377">
        <f>+H57-H59-H62-H63+H64-H65</f>
        <v>167</v>
      </c>
      <c r="I66" s="378">
        <f t="shared" si="0"/>
        <v>0.8308457711442786</v>
      </c>
    </row>
    <row r="67" spans="1:9" ht="19.5" customHeight="1">
      <c r="A67" s="58"/>
      <c r="B67" s="527"/>
      <c r="C67" s="356" t="s">
        <v>644</v>
      </c>
      <c r="D67" s="528">
        <v>1056</v>
      </c>
      <c r="E67" s="529"/>
      <c r="F67" s="531"/>
      <c r="G67" s="533"/>
      <c r="H67" s="535"/>
      <c r="I67" s="537" t="str">
        <f t="shared" si="0"/>
        <v>  </v>
      </c>
    </row>
    <row r="68" spans="1:9" ht="19.5" customHeight="1">
      <c r="A68" s="58"/>
      <c r="B68" s="527"/>
      <c r="C68" s="357" t="s">
        <v>645</v>
      </c>
      <c r="D68" s="528"/>
      <c r="E68" s="530"/>
      <c r="F68" s="532"/>
      <c r="G68" s="534"/>
      <c r="H68" s="536"/>
      <c r="I68" s="538" t="str">
        <f t="shared" si="0"/>
        <v>  </v>
      </c>
    </row>
    <row r="69" spans="1:9" ht="19.5" customHeight="1">
      <c r="A69" s="58"/>
      <c r="B69" s="336"/>
      <c r="C69" s="157" t="s">
        <v>646</v>
      </c>
      <c r="D69" s="337">
        <v>1057</v>
      </c>
      <c r="E69" s="239"/>
      <c r="F69" s="240"/>
      <c r="G69" s="358"/>
      <c r="H69" s="359"/>
      <c r="I69" s="158" t="str">
        <f t="shared" si="0"/>
        <v>  </v>
      </c>
    </row>
    <row r="70" spans="1:9" ht="19.5" customHeight="1">
      <c r="A70" s="58"/>
      <c r="B70" s="336"/>
      <c r="C70" s="157" t="s">
        <v>647</v>
      </c>
      <c r="D70" s="337">
        <v>1058</v>
      </c>
      <c r="E70" s="239"/>
      <c r="F70" s="240"/>
      <c r="G70" s="358"/>
      <c r="H70" s="359"/>
      <c r="I70" s="158" t="str">
        <f t="shared" si="0"/>
        <v>  </v>
      </c>
    </row>
    <row r="71" spans="1:9" ht="19.5" customHeight="1">
      <c r="A71" s="58"/>
      <c r="B71" s="336"/>
      <c r="C71" s="157" t="s">
        <v>648</v>
      </c>
      <c r="D71" s="337">
        <v>1059</v>
      </c>
      <c r="E71" s="239"/>
      <c r="F71" s="240"/>
      <c r="G71" s="358"/>
      <c r="H71" s="359"/>
      <c r="I71" s="158" t="str">
        <f t="shared" si="0"/>
        <v>  </v>
      </c>
    </row>
    <row r="72" spans="1:9" ht="14.25" customHeight="1">
      <c r="A72" s="58"/>
      <c r="B72" s="336"/>
      <c r="C72" s="157" t="s">
        <v>649</v>
      </c>
      <c r="D72" s="337">
        <v>1060</v>
      </c>
      <c r="E72" s="239"/>
      <c r="F72" s="240"/>
      <c r="G72" s="358"/>
      <c r="H72" s="359"/>
      <c r="I72" s="158" t="str">
        <f t="shared" si="0"/>
        <v>  </v>
      </c>
    </row>
    <row r="73" spans="1:9" ht="19.5" customHeight="1">
      <c r="A73" s="58"/>
      <c r="B73" s="336"/>
      <c r="C73" s="157" t="s">
        <v>650</v>
      </c>
      <c r="D73" s="337"/>
      <c r="E73" s="239"/>
      <c r="F73" s="240"/>
      <c r="G73" s="358"/>
      <c r="H73" s="359"/>
      <c r="I73" s="158" t="str">
        <f t="shared" si="0"/>
        <v>  </v>
      </c>
    </row>
    <row r="74" spans="1:9" ht="14.25" customHeight="1">
      <c r="A74" s="58"/>
      <c r="B74" s="336"/>
      <c r="C74" s="157" t="s">
        <v>651</v>
      </c>
      <c r="D74" s="337">
        <v>1061</v>
      </c>
      <c r="E74" s="239"/>
      <c r="F74" s="240"/>
      <c r="G74" s="358"/>
      <c r="H74" s="359"/>
      <c r="I74" s="158" t="str">
        <f t="shared" si="0"/>
        <v>  </v>
      </c>
    </row>
    <row r="75" spans="1:9" ht="19.5" customHeight="1" thickBot="1">
      <c r="A75" s="58"/>
      <c r="B75" s="166"/>
      <c r="C75" s="238" t="s">
        <v>652</v>
      </c>
      <c r="D75" s="237">
        <v>1062</v>
      </c>
      <c r="E75" s="241"/>
      <c r="F75" s="242"/>
      <c r="G75" s="360"/>
      <c r="H75" s="361"/>
      <c r="I75" s="164" t="str">
        <f t="shared" si="0"/>
        <v>  </v>
      </c>
    </row>
    <row r="76" spans="2:9" ht="19.5" customHeight="1">
      <c r="B76" s="36"/>
      <c r="G76" s="8"/>
      <c r="H76" s="8"/>
      <c r="I76" s="8"/>
    </row>
    <row r="77" spans="2:9" ht="19.5" customHeight="1">
      <c r="B77" s="138" t="s">
        <v>571</v>
      </c>
      <c r="G77" s="8"/>
      <c r="H77" s="8"/>
      <c r="I77" s="8"/>
    </row>
    <row r="78" spans="2:9" ht="19.5" customHeight="1">
      <c r="B78" s="304" t="s">
        <v>779</v>
      </c>
      <c r="E78" s="304" t="s">
        <v>777</v>
      </c>
      <c r="G78" s="8" t="s">
        <v>898</v>
      </c>
      <c r="H78" s="8"/>
      <c r="I78" s="8"/>
    </row>
    <row r="79" spans="7:9" ht="19.5" customHeight="1">
      <c r="G79" s="8"/>
      <c r="H79" s="8"/>
      <c r="I79" s="8"/>
    </row>
    <row r="80" spans="7:9" ht="19.5" customHeight="1">
      <c r="G80" s="8"/>
      <c r="H80" s="8"/>
      <c r="I80" s="8"/>
    </row>
    <row r="81" s="8" customFormat="1" ht="19.5" customHeight="1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</sheetData>
  <sheetProtection password="E06D" sheet="1" objects="1" scenarios="1" sort="0" autoFilter="0"/>
  <mergeCells count="30">
    <mergeCell ref="H57:H58"/>
    <mergeCell ref="I57:I58"/>
    <mergeCell ref="B57:B58"/>
    <mergeCell ref="D57:D58"/>
    <mergeCell ref="E57:E58"/>
    <mergeCell ref="F57:F58"/>
    <mergeCell ref="G57:G58"/>
    <mergeCell ref="B2:I2"/>
    <mergeCell ref="B3:I3"/>
    <mergeCell ref="B6:B7"/>
    <mergeCell ref="E6:E7"/>
    <mergeCell ref="F6:F7"/>
    <mergeCell ref="D6:D7"/>
    <mergeCell ref="C6:C7"/>
    <mergeCell ref="I6:I7"/>
    <mergeCell ref="G6:H6"/>
    <mergeCell ref="H59:H60"/>
    <mergeCell ref="I59:I60"/>
    <mergeCell ref="B67:B68"/>
    <mergeCell ref="D67:D68"/>
    <mergeCell ref="E67:E68"/>
    <mergeCell ref="F67:F68"/>
    <mergeCell ref="G67:G68"/>
    <mergeCell ref="H67:H68"/>
    <mergeCell ref="I67:I68"/>
    <mergeCell ref="B59:B60"/>
    <mergeCell ref="D59:D60"/>
    <mergeCell ref="E59:E60"/>
    <mergeCell ref="F59:F60"/>
    <mergeCell ref="G59:G6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28"/>
  <sheetViews>
    <sheetView showGridLines="0" zoomScale="75" zoomScaleNormal="75" zoomScalePageLayoutView="0" workbookViewId="0" topLeftCell="A1">
      <selection activeCell="B4" sqref="B4:V4"/>
    </sheetView>
  </sheetViews>
  <sheetFormatPr defaultColWidth="9.140625" defaultRowHeight="12.75"/>
  <cols>
    <col min="1" max="1" width="1.57421875" style="8" customWidth="1"/>
    <col min="2" max="2" width="31.7109375" style="8" customWidth="1"/>
    <col min="3" max="3" width="28.28125" style="8" bestFit="1" customWidth="1"/>
    <col min="4" max="4" width="12.8515625" style="8" customWidth="1"/>
    <col min="5" max="5" width="16.7109375" style="8" customWidth="1"/>
    <col min="6" max="6" width="19.421875" style="8" customWidth="1"/>
    <col min="7" max="8" width="27.28125" style="8" customWidth="1"/>
    <col min="9" max="9" width="13.7109375" style="8" customWidth="1"/>
    <col min="10" max="10" width="13.8515625" style="8" customWidth="1"/>
    <col min="11" max="11" width="14.00390625" style="8" customWidth="1"/>
    <col min="12" max="15" width="13.8515625" style="8" customWidth="1"/>
    <col min="16" max="16" width="13.421875" style="8" customWidth="1"/>
    <col min="17" max="17" width="13.28125" style="8" bestFit="1" customWidth="1"/>
    <col min="18" max="18" width="14.421875" style="8" customWidth="1"/>
    <col min="19" max="22" width="12.28125" style="8" customWidth="1"/>
    <col min="23" max="16384" width="9.140625" style="8" customWidth="1"/>
  </cols>
  <sheetData>
    <row r="1" spans="4:21" ht="15">
      <c r="D1" s="75"/>
      <c r="F1" s="75"/>
      <c r="G1" s="433"/>
      <c r="H1" s="433"/>
      <c r="I1" s="75"/>
      <c r="J1" s="75"/>
      <c r="K1" s="75"/>
      <c r="L1" s="75"/>
      <c r="M1" s="75"/>
      <c r="N1" s="75"/>
      <c r="Q1" s="433"/>
      <c r="U1" s="433"/>
    </row>
    <row r="2" spans="4:22" ht="17.25">
      <c r="D2" s="75"/>
      <c r="F2" s="75"/>
      <c r="G2" s="433"/>
      <c r="H2" s="433"/>
      <c r="I2" s="75"/>
      <c r="J2" s="75"/>
      <c r="K2" s="75"/>
      <c r="L2" s="75"/>
      <c r="M2" s="75"/>
      <c r="N2" s="75"/>
      <c r="Q2" s="433"/>
      <c r="U2" s="433"/>
      <c r="V2" s="132" t="s">
        <v>204</v>
      </c>
    </row>
    <row r="3" spans="1:21" ht="15">
      <c r="A3" s="5"/>
      <c r="D3" s="75"/>
      <c r="F3" s="75"/>
      <c r="G3" s="433"/>
      <c r="H3" s="433"/>
      <c r="I3" s="75"/>
      <c r="J3" s="75"/>
      <c r="K3" s="75"/>
      <c r="L3" s="75"/>
      <c r="M3" s="75"/>
      <c r="N3" s="75"/>
      <c r="Q3" s="433"/>
      <c r="U3" s="433"/>
    </row>
    <row r="4" spans="1:22" ht="20.25">
      <c r="A4" s="5"/>
      <c r="B4" s="685" t="s">
        <v>50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</row>
    <row r="5" spans="4:21" ht="15.75" thickBot="1">
      <c r="D5" s="73"/>
      <c r="E5" s="5"/>
      <c r="F5" s="73"/>
      <c r="G5" s="434"/>
      <c r="H5" s="434"/>
      <c r="I5" s="75"/>
      <c r="J5" s="73"/>
      <c r="K5" s="73"/>
      <c r="L5" s="73"/>
      <c r="M5" s="73"/>
      <c r="N5" s="73"/>
      <c r="Q5" s="433"/>
      <c r="U5" s="433"/>
    </row>
    <row r="6" spans="2:22" ht="38.25" customHeight="1">
      <c r="B6" s="762" t="s">
        <v>20</v>
      </c>
      <c r="C6" s="764" t="s">
        <v>21</v>
      </c>
      <c r="D6" s="766" t="s">
        <v>22</v>
      </c>
      <c r="E6" s="758" t="s">
        <v>200</v>
      </c>
      <c r="F6" s="758" t="s">
        <v>211</v>
      </c>
      <c r="G6" s="768" t="s">
        <v>876</v>
      </c>
      <c r="H6" s="768" t="s">
        <v>877</v>
      </c>
      <c r="I6" s="758" t="s">
        <v>234</v>
      </c>
      <c r="J6" s="758" t="s">
        <v>23</v>
      </c>
      <c r="K6" s="758" t="s">
        <v>235</v>
      </c>
      <c r="L6" s="758" t="s">
        <v>24</v>
      </c>
      <c r="M6" s="758" t="s">
        <v>25</v>
      </c>
      <c r="N6" s="758" t="s">
        <v>26</v>
      </c>
      <c r="O6" s="770" t="s">
        <v>52</v>
      </c>
      <c r="P6" s="771"/>
      <c r="Q6" s="771"/>
      <c r="R6" s="771"/>
      <c r="S6" s="771"/>
      <c r="T6" s="771"/>
      <c r="U6" s="771"/>
      <c r="V6" s="772"/>
    </row>
    <row r="7" spans="2:22" ht="48.75" customHeight="1" thickBot="1">
      <c r="B7" s="763"/>
      <c r="C7" s="765"/>
      <c r="D7" s="767"/>
      <c r="E7" s="759"/>
      <c r="F7" s="759"/>
      <c r="G7" s="769"/>
      <c r="H7" s="769"/>
      <c r="I7" s="759"/>
      <c r="J7" s="759"/>
      <c r="K7" s="759"/>
      <c r="L7" s="759"/>
      <c r="M7" s="759"/>
      <c r="N7" s="759"/>
      <c r="O7" s="100" t="s">
        <v>27</v>
      </c>
      <c r="P7" s="100" t="s">
        <v>28</v>
      </c>
      <c r="Q7" s="435" t="s">
        <v>29</v>
      </c>
      <c r="R7" s="100" t="s">
        <v>30</v>
      </c>
      <c r="S7" s="100" t="s">
        <v>31</v>
      </c>
      <c r="T7" s="100" t="s">
        <v>32</v>
      </c>
      <c r="U7" s="435" t="s">
        <v>33</v>
      </c>
      <c r="V7" s="59" t="s">
        <v>34</v>
      </c>
    </row>
    <row r="8" spans="2:22" ht="24.75" customHeight="1">
      <c r="B8" s="60" t="s">
        <v>51</v>
      </c>
      <c r="C8" s="493"/>
      <c r="D8" s="489"/>
      <c r="E8" s="491"/>
      <c r="F8" s="489"/>
      <c r="G8" s="490"/>
      <c r="H8" s="490"/>
      <c r="I8" s="489"/>
      <c r="J8" s="489"/>
      <c r="K8" s="489"/>
      <c r="L8" s="489"/>
      <c r="M8" s="489"/>
      <c r="N8" s="489"/>
      <c r="O8" s="491"/>
      <c r="P8" s="491"/>
      <c r="Q8" s="490"/>
      <c r="R8" s="491"/>
      <c r="S8" s="491"/>
      <c r="T8" s="491"/>
      <c r="U8" s="490"/>
      <c r="V8" s="492"/>
    </row>
    <row r="9" spans="2:22" ht="24.75" customHeight="1">
      <c r="B9" s="61" t="s">
        <v>884</v>
      </c>
      <c r="C9" s="422" t="s">
        <v>878</v>
      </c>
      <c r="D9" s="437" t="s">
        <v>879</v>
      </c>
      <c r="E9" s="436">
        <v>149344.2</v>
      </c>
      <c r="F9" s="437" t="s">
        <v>880</v>
      </c>
      <c r="G9" s="438">
        <v>60251.49</v>
      </c>
      <c r="H9" s="438">
        <v>7069650.76</v>
      </c>
      <c r="I9" s="437" t="s">
        <v>881</v>
      </c>
      <c r="J9" s="437" t="s">
        <v>882</v>
      </c>
      <c r="K9" s="437" t="s">
        <v>883</v>
      </c>
      <c r="L9" s="437" t="s">
        <v>883</v>
      </c>
      <c r="M9" s="437">
        <v>5.05</v>
      </c>
      <c r="N9" s="437">
        <v>12</v>
      </c>
      <c r="O9" s="436">
        <v>800006.13</v>
      </c>
      <c r="P9" s="436">
        <v>806358.62</v>
      </c>
      <c r="Q9" s="438">
        <v>812272.23</v>
      </c>
      <c r="R9" s="436">
        <v>819115.69</v>
      </c>
      <c r="S9" s="436">
        <v>85845.34</v>
      </c>
      <c r="T9" s="436">
        <v>78763.82</v>
      </c>
      <c r="U9" s="438">
        <v>71583.94</v>
      </c>
      <c r="V9" s="439">
        <v>64431.18</v>
      </c>
    </row>
    <row r="10" spans="2:22" ht="24.75" customHeight="1">
      <c r="B10" s="61" t="s">
        <v>884</v>
      </c>
      <c r="C10" s="9" t="s">
        <v>885</v>
      </c>
      <c r="D10" s="437" t="s">
        <v>879</v>
      </c>
      <c r="E10" s="436">
        <v>86938.2</v>
      </c>
      <c r="F10" s="437" t="s">
        <v>880</v>
      </c>
      <c r="G10" s="438">
        <v>35074.32</v>
      </c>
      <c r="H10" s="438">
        <v>4115469.89</v>
      </c>
      <c r="I10" s="437" t="s">
        <v>881</v>
      </c>
      <c r="J10" s="437" t="s">
        <v>882</v>
      </c>
      <c r="K10" s="437" t="s">
        <v>883</v>
      </c>
      <c r="L10" s="437" t="s">
        <v>883</v>
      </c>
      <c r="M10" s="437">
        <v>5.05</v>
      </c>
      <c r="N10" s="437">
        <v>12</v>
      </c>
      <c r="O10" s="436">
        <v>465705.97</v>
      </c>
      <c r="P10" s="436">
        <v>469407.28</v>
      </c>
      <c r="Q10" s="438">
        <v>472849.75</v>
      </c>
      <c r="R10" s="436">
        <v>476831.85</v>
      </c>
      <c r="S10" s="436">
        <v>49973.92</v>
      </c>
      <c r="T10" s="436">
        <v>45850.56</v>
      </c>
      <c r="U10" s="438">
        <v>41670.94</v>
      </c>
      <c r="V10" s="439">
        <v>37508.79</v>
      </c>
    </row>
    <row r="11" spans="2:22" ht="24.75" customHeight="1">
      <c r="B11" s="61" t="s">
        <v>884</v>
      </c>
      <c r="C11" s="9" t="s">
        <v>886</v>
      </c>
      <c r="D11" s="437" t="s">
        <v>879</v>
      </c>
      <c r="E11" s="436">
        <v>76250.4</v>
      </c>
      <c r="F11" s="437" t="s">
        <v>880</v>
      </c>
      <c r="G11" s="438">
        <v>32044.26</v>
      </c>
      <c r="H11" s="438">
        <v>3759935.68</v>
      </c>
      <c r="I11" s="437" t="s">
        <v>881</v>
      </c>
      <c r="J11" s="437" t="s">
        <v>887</v>
      </c>
      <c r="K11" s="437" t="s">
        <v>883</v>
      </c>
      <c r="L11" s="437" t="s">
        <v>888</v>
      </c>
      <c r="M11" s="437">
        <v>5.05</v>
      </c>
      <c r="N11" s="437">
        <v>12</v>
      </c>
      <c r="O11" s="436">
        <v>407266.46</v>
      </c>
      <c r="P11" s="436">
        <v>410503.37</v>
      </c>
      <c r="Q11" s="438">
        <v>408780.57</v>
      </c>
      <c r="R11" s="436">
        <v>416996.76</v>
      </c>
      <c r="S11" s="436">
        <v>45018.65</v>
      </c>
      <c r="T11" s="436">
        <v>41411.56</v>
      </c>
      <c r="U11" s="438">
        <v>42487.84</v>
      </c>
      <c r="V11" s="439">
        <v>34113.73</v>
      </c>
    </row>
    <row r="12" spans="2:22" ht="24.75" customHeight="1" thickBot="1">
      <c r="B12" s="61" t="s">
        <v>1</v>
      </c>
      <c r="C12" s="9"/>
      <c r="D12" s="437"/>
      <c r="E12" s="9"/>
      <c r="F12" s="437"/>
      <c r="G12" s="495"/>
      <c r="H12" s="441"/>
      <c r="I12" s="437"/>
      <c r="J12" s="437"/>
      <c r="K12" s="437"/>
      <c r="L12" s="437"/>
      <c r="M12" s="437"/>
      <c r="N12" s="437"/>
      <c r="O12" s="494"/>
      <c r="P12" s="503"/>
      <c r="Q12" s="496"/>
      <c r="R12" s="495"/>
      <c r="S12" s="503"/>
      <c r="T12" s="503"/>
      <c r="U12" s="495"/>
      <c r="V12" s="507"/>
    </row>
    <row r="13" spans="2:22" ht="24.75" customHeight="1" thickBot="1" thickTop="1">
      <c r="B13" s="500" t="s">
        <v>232</v>
      </c>
      <c r="C13" s="498"/>
      <c r="D13" s="499"/>
      <c r="E13" s="499"/>
      <c r="F13" s="499"/>
      <c r="G13" s="502">
        <f>SUM(G9:G11)</f>
        <v>127370.06999999999</v>
      </c>
      <c r="H13" s="497">
        <f>SUM(H8:H10)</f>
        <v>11185120.65</v>
      </c>
      <c r="I13" s="510"/>
      <c r="J13" s="511"/>
      <c r="K13" s="511"/>
      <c r="L13" s="511"/>
      <c r="M13" s="511"/>
      <c r="N13" s="512"/>
      <c r="O13" s="509">
        <f aca="true" t="shared" si="0" ref="O13:V13">SUM(O9:O11)</f>
        <v>1672978.56</v>
      </c>
      <c r="P13" s="504">
        <f t="shared" si="0"/>
        <v>1686269.27</v>
      </c>
      <c r="Q13" s="505">
        <f t="shared" si="0"/>
        <v>1693902.55</v>
      </c>
      <c r="R13" s="504">
        <f t="shared" si="0"/>
        <v>1712944.3</v>
      </c>
      <c r="S13" s="504">
        <f t="shared" si="0"/>
        <v>180837.91</v>
      </c>
      <c r="T13" s="504">
        <f t="shared" si="0"/>
        <v>166025.94</v>
      </c>
      <c r="U13" s="506">
        <f t="shared" si="0"/>
        <v>155742.72</v>
      </c>
      <c r="V13" s="508">
        <f t="shared" si="0"/>
        <v>136053.7</v>
      </c>
    </row>
    <row r="14" spans="2:22" ht="24.75" customHeight="1" thickTop="1">
      <c r="B14" s="135" t="s">
        <v>35</v>
      </c>
      <c r="C14" s="136"/>
      <c r="D14" s="442"/>
      <c r="E14" s="133"/>
      <c r="F14" s="442"/>
      <c r="G14" s="501"/>
      <c r="H14" s="443"/>
      <c r="I14" s="442"/>
      <c r="J14" s="442"/>
      <c r="K14" s="442"/>
      <c r="L14" s="442"/>
      <c r="M14" s="442"/>
      <c r="N14" s="442"/>
      <c r="O14" s="133"/>
      <c r="P14" s="133"/>
      <c r="Q14" s="443"/>
      <c r="R14" s="133"/>
      <c r="S14" s="133"/>
      <c r="T14" s="133"/>
      <c r="U14" s="443"/>
      <c r="V14" s="134"/>
    </row>
    <row r="15" spans="2:22" ht="24.75" customHeight="1">
      <c r="B15" s="61" t="s">
        <v>1</v>
      </c>
      <c r="C15" s="9"/>
      <c r="D15" s="437"/>
      <c r="E15" s="9"/>
      <c r="F15" s="437"/>
      <c r="G15" s="440"/>
      <c r="H15" s="440"/>
      <c r="I15" s="437"/>
      <c r="J15" s="437"/>
      <c r="K15" s="437"/>
      <c r="L15" s="437"/>
      <c r="M15" s="437"/>
      <c r="N15" s="437"/>
      <c r="O15" s="9"/>
      <c r="P15" s="9"/>
      <c r="Q15" s="440"/>
      <c r="R15" s="9"/>
      <c r="S15" s="9"/>
      <c r="T15" s="9"/>
      <c r="U15" s="440"/>
      <c r="V15" s="31"/>
    </row>
    <row r="16" spans="2:22" ht="24.75" customHeight="1">
      <c r="B16" s="61" t="s">
        <v>1</v>
      </c>
      <c r="C16" s="9"/>
      <c r="D16" s="437"/>
      <c r="E16" s="9"/>
      <c r="F16" s="437"/>
      <c r="G16" s="440"/>
      <c r="H16" s="440"/>
      <c r="I16" s="437"/>
      <c r="J16" s="437"/>
      <c r="K16" s="437"/>
      <c r="L16" s="437"/>
      <c r="M16" s="437"/>
      <c r="N16" s="437"/>
      <c r="O16" s="9"/>
      <c r="P16" s="9"/>
      <c r="Q16" s="440"/>
      <c r="R16" s="9"/>
      <c r="S16" s="9"/>
      <c r="T16" s="9"/>
      <c r="U16" s="440"/>
      <c r="V16" s="31"/>
    </row>
    <row r="17" spans="2:22" ht="24.75" customHeight="1">
      <c r="B17" s="61" t="s">
        <v>1</v>
      </c>
      <c r="C17" s="9"/>
      <c r="D17" s="437"/>
      <c r="E17" s="9"/>
      <c r="F17" s="437"/>
      <c r="G17" s="440"/>
      <c r="H17" s="440"/>
      <c r="I17" s="437"/>
      <c r="J17" s="437"/>
      <c r="K17" s="437"/>
      <c r="L17" s="437"/>
      <c r="M17" s="437"/>
      <c r="N17" s="437"/>
      <c r="O17" s="9"/>
      <c r="P17" s="9"/>
      <c r="Q17" s="440"/>
      <c r="R17" s="9"/>
      <c r="S17" s="9"/>
      <c r="T17" s="9"/>
      <c r="U17" s="440"/>
      <c r="V17" s="31"/>
    </row>
    <row r="18" spans="2:22" ht="24.75" customHeight="1" thickBot="1">
      <c r="B18" s="61" t="s">
        <v>1</v>
      </c>
      <c r="C18" s="9"/>
      <c r="D18" s="437"/>
      <c r="E18" s="9"/>
      <c r="F18" s="437"/>
      <c r="G18" s="440"/>
      <c r="H18" s="441"/>
      <c r="I18" s="437"/>
      <c r="J18" s="437"/>
      <c r="K18" s="437"/>
      <c r="L18" s="437"/>
      <c r="M18" s="437"/>
      <c r="N18" s="437"/>
      <c r="O18" s="9"/>
      <c r="P18" s="9"/>
      <c r="Q18" s="440"/>
      <c r="R18" s="9"/>
      <c r="S18" s="9"/>
      <c r="T18" s="9"/>
      <c r="U18" s="440"/>
      <c r="V18" s="31"/>
    </row>
    <row r="19" spans="2:22" ht="24.75" customHeight="1" thickBot="1" thickTop="1">
      <c r="B19" s="760" t="s">
        <v>233</v>
      </c>
      <c r="C19" s="761"/>
      <c r="D19" s="761"/>
      <c r="E19" s="761"/>
      <c r="F19" s="761"/>
      <c r="G19" s="761"/>
      <c r="H19" s="444"/>
      <c r="I19" s="445"/>
      <c r="J19" s="446"/>
      <c r="K19" s="446"/>
      <c r="L19" s="446"/>
      <c r="M19" s="446"/>
      <c r="N19" s="446"/>
      <c r="O19" s="137"/>
      <c r="P19" s="137"/>
      <c r="Q19" s="447"/>
      <c r="R19" s="137"/>
      <c r="S19" s="137"/>
      <c r="T19" s="137"/>
      <c r="U19" s="447"/>
      <c r="V19" s="137"/>
    </row>
    <row r="20" spans="2:21" ht="24.75" customHeight="1" thickBot="1">
      <c r="B20" s="752" t="s">
        <v>2</v>
      </c>
      <c r="C20" s="753"/>
      <c r="D20" s="753"/>
      <c r="E20" s="753"/>
      <c r="F20" s="753"/>
      <c r="G20" s="753"/>
      <c r="H20" s="448">
        <v>14945056.33</v>
      </c>
      <c r="I20" s="449"/>
      <c r="J20" s="75"/>
      <c r="K20" s="75"/>
      <c r="L20" s="75"/>
      <c r="M20" s="75"/>
      <c r="N20" s="75"/>
      <c r="Q20" s="433"/>
      <c r="U20" s="433"/>
    </row>
    <row r="21" spans="2:21" ht="24.75" customHeight="1" thickBot="1">
      <c r="B21" s="754" t="s">
        <v>36</v>
      </c>
      <c r="C21" s="755"/>
      <c r="D21" s="755"/>
      <c r="E21" s="755"/>
      <c r="F21" s="755"/>
      <c r="G21" s="755"/>
      <c r="H21" s="450"/>
      <c r="I21" s="449"/>
      <c r="J21" s="75"/>
      <c r="K21" s="75"/>
      <c r="L21" s="75"/>
      <c r="M21" s="75"/>
      <c r="N21" s="75"/>
      <c r="Q21" s="433"/>
      <c r="U21" s="433"/>
    </row>
    <row r="22" spans="2:21" ht="24.75" customHeight="1" thickBot="1">
      <c r="B22" s="756" t="s">
        <v>657</v>
      </c>
      <c r="C22" s="757"/>
      <c r="D22" s="757"/>
      <c r="E22" s="757"/>
      <c r="F22" s="757"/>
      <c r="G22" s="757"/>
      <c r="H22" s="451"/>
      <c r="I22" s="75"/>
      <c r="J22" s="75"/>
      <c r="K22" s="75"/>
      <c r="L22" s="75"/>
      <c r="M22" s="75"/>
      <c r="N22" s="75"/>
      <c r="Q22" s="433"/>
      <c r="U22" s="433"/>
    </row>
    <row r="23" spans="4:21" ht="15">
      <c r="D23" s="75"/>
      <c r="F23" s="75"/>
      <c r="G23" s="433"/>
      <c r="H23" s="433"/>
      <c r="I23" s="75"/>
      <c r="J23" s="75"/>
      <c r="K23" s="75"/>
      <c r="L23" s="75"/>
      <c r="M23" s="75"/>
      <c r="N23" s="75"/>
      <c r="Q23" s="433"/>
      <c r="U23" s="433"/>
    </row>
    <row r="24" spans="2:21" ht="15">
      <c r="B24" s="8" t="s">
        <v>571</v>
      </c>
      <c r="C24" s="5"/>
      <c r="D24" s="5"/>
      <c r="E24" s="5"/>
      <c r="F24" s="5"/>
      <c r="Q24" s="433"/>
      <c r="U24" s="433"/>
    </row>
    <row r="25" spans="2:21" ht="15">
      <c r="B25" s="5"/>
      <c r="C25" s="5"/>
      <c r="D25" s="5"/>
      <c r="E25" s="5"/>
      <c r="F25" s="5"/>
      <c r="G25" s="5"/>
      <c r="Q25" s="433"/>
      <c r="U25" s="433"/>
    </row>
    <row r="26" spans="1:21" ht="15">
      <c r="A26" s="304"/>
      <c r="B26" s="304" t="s">
        <v>779</v>
      </c>
      <c r="C26" s="304"/>
      <c r="D26" s="304"/>
      <c r="E26" s="304"/>
      <c r="F26" s="304"/>
      <c r="G26" s="304"/>
      <c r="H26" s="304"/>
      <c r="I26" s="304" t="s">
        <v>777</v>
      </c>
      <c r="J26" s="304"/>
      <c r="K26" s="304"/>
      <c r="L26" s="304" t="s">
        <v>905</v>
      </c>
      <c r="M26" s="304"/>
      <c r="N26" s="304"/>
      <c r="O26" s="304"/>
      <c r="Q26" s="433"/>
      <c r="U26" s="433"/>
    </row>
    <row r="27" spans="2:21" ht="15">
      <c r="B27" s="751"/>
      <c r="C27" s="751"/>
      <c r="D27" s="75"/>
      <c r="E27" s="14"/>
      <c r="F27" s="14"/>
      <c r="G27" s="452"/>
      <c r="H27" s="433"/>
      <c r="I27" s="75"/>
      <c r="J27" s="75"/>
      <c r="K27" s="75"/>
      <c r="L27" s="75"/>
      <c r="M27" s="75"/>
      <c r="N27" s="75"/>
      <c r="Q27" s="433"/>
      <c r="T27" s="2"/>
      <c r="U27" s="433"/>
    </row>
    <row r="28" spans="4:21" ht="15">
      <c r="D28" s="14"/>
      <c r="F28" s="75"/>
      <c r="G28" s="433"/>
      <c r="H28" s="433"/>
      <c r="I28" s="75"/>
      <c r="J28" s="75"/>
      <c r="K28" s="75"/>
      <c r="L28" s="75"/>
      <c r="M28" s="75"/>
      <c r="N28" s="75"/>
      <c r="Q28" s="433"/>
      <c r="U28" s="433"/>
    </row>
  </sheetData>
  <sheetProtection password="E06D" sheet="1" objects="1" scenarios="1" sort="0" autoFilter="0"/>
  <mergeCells count="20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7:C27"/>
    <mergeCell ref="B20:G20"/>
    <mergeCell ref="B21:G21"/>
    <mergeCell ref="B22:G22"/>
    <mergeCell ref="I6:I7"/>
    <mergeCell ref="B19:G1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P37"/>
  <sheetViews>
    <sheetView showGridLines="0" zoomScale="55" zoomScaleNormal="55" zoomScalePageLayoutView="0" workbookViewId="0" topLeftCell="A1">
      <selection activeCell="B2" sqref="B2"/>
    </sheetView>
  </sheetViews>
  <sheetFormatPr defaultColWidth="9.140625" defaultRowHeight="12.75"/>
  <cols>
    <col min="1" max="1" width="16.421875" style="2" customWidth="1"/>
    <col min="2" max="2" width="21.7109375" style="2" customWidth="1"/>
    <col min="3" max="3" width="28.7109375" style="21" customWidth="1"/>
    <col min="4" max="4" width="60.57421875" style="2" customWidth="1"/>
    <col min="5" max="7" width="50.7109375" style="2" customWidth="1"/>
    <col min="8" max="16384" width="9.140625" style="2" customWidth="1"/>
  </cols>
  <sheetData>
    <row r="1" spans="2:7" ht="21">
      <c r="B1" s="38"/>
      <c r="C1" s="39"/>
      <c r="D1" s="38"/>
      <c r="E1" s="38"/>
      <c r="F1" s="38"/>
      <c r="G1" s="38"/>
    </row>
    <row r="2" spans="2:7" ht="20.25">
      <c r="B2" s="40"/>
      <c r="C2" s="41"/>
      <c r="D2" s="42"/>
      <c r="E2" s="42"/>
      <c r="F2" s="42"/>
      <c r="G2" s="42"/>
    </row>
    <row r="3" spans="2:7" ht="20.25">
      <c r="B3" s="40"/>
      <c r="C3" s="41"/>
      <c r="D3" s="42"/>
      <c r="E3" s="42"/>
      <c r="F3" s="42"/>
      <c r="G3" s="43" t="s">
        <v>203</v>
      </c>
    </row>
    <row r="4" spans="2:7" ht="20.25">
      <c r="B4" s="40"/>
      <c r="C4" s="41"/>
      <c r="D4" s="42"/>
      <c r="E4" s="42"/>
      <c r="F4" s="42"/>
      <c r="G4" s="42"/>
    </row>
    <row r="5" spans="2:7" ht="20.25">
      <c r="B5" s="40"/>
      <c r="C5" s="41"/>
      <c r="D5" s="42"/>
      <c r="E5" s="42"/>
      <c r="F5" s="42"/>
      <c r="G5" s="42"/>
    </row>
    <row r="6" spans="2:7" ht="21">
      <c r="B6" s="38"/>
      <c r="C6" s="39"/>
      <c r="D6" s="38"/>
      <c r="E6" s="38"/>
      <c r="F6" s="38"/>
      <c r="G6" s="38"/>
    </row>
    <row r="7" spans="2:11" ht="30">
      <c r="B7" s="777" t="s">
        <v>85</v>
      </c>
      <c r="C7" s="777"/>
      <c r="D7" s="777"/>
      <c r="E7" s="777"/>
      <c r="F7" s="777"/>
      <c r="G7" s="777"/>
      <c r="H7" s="1"/>
      <c r="I7" s="1"/>
      <c r="J7" s="1"/>
      <c r="K7" s="1"/>
    </row>
    <row r="8" spans="2:7" ht="21">
      <c r="B8" s="38"/>
      <c r="C8" s="39"/>
      <c r="D8" s="38"/>
      <c r="E8" s="38"/>
      <c r="F8" s="38"/>
      <c r="G8" s="38"/>
    </row>
    <row r="9" spans="2:7" ht="21">
      <c r="B9" s="38"/>
      <c r="C9" s="39"/>
      <c r="D9" s="38"/>
      <c r="E9" s="38"/>
      <c r="F9" s="38"/>
      <c r="G9" s="38"/>
    </row>
    <row r="10" spans="2:11" ht="20.25">
      <c r="B10" s="40"/>
      <c r="C10" s="41"/>
      <c r="D10" s="40"/>
      <c r="E10" s="40"/>
      <c r="F10" s="40"/>
      <c r="G10" s="40"/>
      <c r="H10" s="1"/>
      <c r="I10" s="1"/>
      <c r="J10" s="1"/>
      <c r="K10" s="1"/>
    </row>
    <row r="11" spans="2:7" ht="21" thickBot="1">
      <c r="B11" s="38"/>
      <c r="C11" s="39"/>
      <c r="D11" s="38"/>
      <c r="E11" s="38"/>
      <c r="F11" s="38"/>
      <c r="G11" s="38"/>
    </row>
    <row r="12" spans="2:16" s="22" customFormat="1" ht="64.5" customHeight="1" thickBot="1">
      <c r="B12" s="228" t="s">
        <v>86</v>
      </c>
      <c r="C12" s="229" t="s">
        <v>83</v>
      </c>
      <c r="D12" s="230" t="s">
        <v>87</v>
      </c>
      <c r="E12" s="230" t="s">
        <v>88</v>
      </c>
      <c r="F12" s="230" t="s">
        <v>89</v>
      </c>
      <c r="G12" s="231" t="s">
        <v>90</v>
      </c>
      <c r="H12" s="23"/>
      <c r="I12" s="23"/>
      <c r="J12" s="776"/>
      <c r="K12" s="776"/>
      <c r="L12" s="776"/>
      <c r="M12" s="776"/>
      <c r="N12" s="776"/>
      <c r="O12" s="776"/>
      <c r="P12" s="776"/>
    </row>
    <row r="13" spans="2:16" s="22" customFormat="1" ht="19.5" customHeight="1" thickBot="1">
      <c r="B13" s="432">
        <v>1</v>
      </c>
      <c r="C13" s="431">
        <v>2</v>
      </c>
      <c r="D13" s="64">
        <v>3</v>
      </c>
      <c r="E13" s="64">
        <v>4</v>
      </c>
      <c r="F13" s="429">
        <v>5</v>
      </c>
      <c r="G13" s="430">
        <v>6</v>
      </c>
      <c r="H13" s="23"/>
      <c r="I13" s="23"/>
      <c r="J13" s="776"/>
      <c r="K13" s="776"/>
      <c r="L13" s="776"/>
      <c r="M13" s="776"/>
      <c r="N13" s="776"/>
      <c r="O13" s="776"/>
      <c r="P13" s="776"/>
    </row>
    <row r="14" spans="2:7" s="22" customFormat="1" ht="34.5" customHeight="1">
      <c r="B14" s="778" t="s">
        <v>865</v>
      </c>
      <c r="C14" s="66" t="s">
        <v>131</v>
      </c>
      <c r="D14" s="420" t="s">
        <v>866</v>
      </c>
      <c r="E14" s="420" t="s">
        <v>867</v>
      </c>
      <c r="F14" s="428">
        <v>109712871.34</v>
      </c>
      <c r="G14" s="428">
        <v>109712871.34</v>
      </c>
    </row>
    <row r="15" spans="2:7" s="22" customFormat="1" ht="34.5" customHeight="1">
      <c r="B15" s="778"/>
      <c r="C15" s="67" t="s">
        <v>131</v>
      </c>
      <c r="D15" s="422" t="s">
        <v>868</v>
      </c>
      <c r="E15" s="422" t="s">
        <v>869</v>
      </c>
      <c r="F15" s="421">
        <v>778.74</v>
      </c>
      <c r="G15" s="421">
        <v>778.74</v>
      </c>
    </row>
    <row r="16" spans="2:7" s="22" customFormat="1" ht="34.5" customHeight="1">
      <c r="B16" s="778"/>
      <c r="C16" s="67" t="s">
        <v>131</v>
      </c>
      <c r="D16" s="422" t="s">
        <v>870</v>
      </c>
      <c r="E16" s="422" t="s">
        <v>871</v>
      </c>
      <c r="F16" s="421">
        <v>107166.16</v>
      </c>
      <c r="G16" s="421">
        <v>107166.16</v>
      </c>
    </row>
    <row r="17" spans="2:7" s="22" customFormat="1" ht="34.5" customHeight="1" thickBot="1">
      <c r="B17" s="779"/>
      <c r="C17" s="232" t="s">
        <v>218</v>
      </c>
      <c r="D17" s="69"/>
      <c r="E17" s="69"/>
      <c r="F17" s="423">
        <f>SUM(F14:F16)</f>
        <v>109820816.24</v>
      </c>
      <c r="G17" s="423">
        <f>SUM(G14:G16)</f>
        <v>109820816.24</v>
      </c>
    </row>
    <row r="18" spans="2:7" s="22" customFormat="1" ht="34.5" customHeight="1">
      <c r="B18" s="773" t="s">
        <v>872</v>
      </c>
      <c r="C18" s="68" t="s">
        <v>131</v>
      </c>
      <c r="D18" s="420" t="s">
        <v>866</v>
      </c>
      <c r="E18" s="420" t="s">
        <v>867</v>
      </c>
      <c r="F18" s="424">
        <v>91500349.01</v>
      </c>
      <c r="G18" s="424">
        <v>91500349.01</v>
      </c>
    </row>
    <row r="19" spans="2:7" s="22" customFormat="1" ht="34.5" customHeight="1">
      <c r="B19" s="774"/>
      <c r="C19" s="67" t="s">
        <v>131</v>
      </c>
      <c r="D19" s="422" t="s">
        <v>868</v>
      </c>
      <c r="E19" s="422" t="s">
        <v>869</v>
      </c>
      <c r="F19" s="421">
        <v>778.74</v>
      </c>
      <c r="G19" s="421">
        <v>778.74</v>
      </c>
    </row>
    <row r="20" spans="2:7" s="22" customFormat="1" ht="34.5" customHeight="1">
      <c r="B20" s="774"/>
      <c r="C20" s="67" t="s">
        <v>131</v>
      </c>
      <c r="D20" s="422" t="s">
        <v>870</v>
      </c>
      <c r="E20" s="422" t="s">
        <v>871</v>
      </c>
      <c r="F20" s="421">
        <v>167268.57</v>
      </c>
      <c r="G20" s="421">
        <v>167268.57</v>
      </c>
    </row>
    <row r="21" spans="2:7" s="22" customFormat="1" ht="34.5" customHeight="1" thickBot="1">
      <c r="B21" s="775"/>
      <c r="C21" s="232" t="s">
        <v>218</v>
      </c>
      <c r="D21" s="70"/>
      <c r="E21" s="70"/>
      <c r="F21" s="423">
        <f>SUM(F18:F20)</f>
        <v>91668396.32</v>
      </c>
      <c r="G21" s="423">
        <f>SUM(G18:G20)</f>
        <v>91668396.32</v>
      </c>
    </row>
    <row r="22" spans="2:7" s="22" customFormat="1" ht="34.5" customHeight="1">
      <c r="B22" s="773" t="s">
        <v>873</v>
      </c>
      <c r="C22" s="68" t="s">
        <v>131</v>
      </c>
      <c r="D22" s="420" t="s">
        <v>866</v>
      </c>
      <c r="E22" s="420" t="s">
        <v>867</v>
      </c>
      <c r="F22" s="424">
        <v>80495483.13</v>
      </c>
      <c r="G22" s="424">
        <v>80495483.13</v>
      </c>
    </row>
    <row r="23" spans="2:7" s="22" customFormat="1" ht="34.5" customHeight="1">
      <c r="B23" s="780"/>
      <c r="C23" s="72" t="s">
        <v>131</v>
      </c>
      <c r="D23" s="422" t="s">
        <v>868</v>
      </c>
      <c r="E23" s="422" t="s">
        <v>869</v>
      </c>
      <c r="F23" s="421">
        <v>356219.65</v>
      </c>
      <c r="G23" s="421">
        <v>356219.65</v>
      </c>
    </row>
    <row r="24" spans="2:7" s="22" customFormat="1" ht="34.5" customHeight="1">
      <c r="B24" s="780"/>
      <c r="C24" s="72" t="s">
        <v>131</v>
      </c>
      <c r="D24" s="422" t="s">
        <v>870</v>
      </c>
      <c r="E24" s="422" t="s">
        <v>871</v>
      </c>
      <c r="F24" s="421">
        <v>81650.25</v>
      </c>
      <c r="G24" s="421">
        <v>81650.25</v>
      </c>
    </row>
    <row r="25" spans="2:7" s="22" customFormat="1" ht="34.5" customHeight="1" thickBot="1">
      <c r="B25" s="781"/>
      <c r="C25" s="232" t="s">
        <v>218</v>
      </c>
      <c r="D25" s="69"/>
      <c r="E25" s="69"/>
      <c r="F25" s="423">
        <f>SUM(F22:F24)</f>
        <v>80933353.03</v>
      </c>
      <c r="G25" s="423">
        <f>SUM(G22:G24)</f>
        <v>80933353.03</v>
      </c>
    </row>
    <row r="26" spans="2:7" s="22" customFormat="1" ht="34.5" customHeight="1">
      <c r="B26" s="773" t="s">
        <v>834</v>
      </c>
      <c r="C26" s="68" t="s">
        <v>131</v>
      </c>
      <c r="D26" s="420" t="s">
        <v>866</v>
      </c>
      <c r="E26" s="420" t="s">
        <v>867</v>
      </c>
      <c r="F26" s="424">
        <v>69767289.73</v>
      </c>
      <c r="G26" s="424">
        <v>69767289.73</v>
      </c>
    </row>
    <row r="27" spans="2:7" s="22" customFormat="1" ht="34.5" customHeight="1">
      <c r="B27" s="774"/>
      <c r="C27" s="67" t="s">
        <v>131</v>
      </c>
      <c r="D27" s="422" t="s">
        <v>868</v>
      </c>
      <c r="E27" s="422" t="s">
        <v>869</v>
      </c>
      <c r="F27" s="421">
        <v>4398.75</v>
      </c>
      <c r="G27" s="421">
        <v>4398.75</v>
      </c>
    </row>
    <row r="28" spans="2:7" s="22" customFormat="1" ht="34.5" customHeight="1">
      <c r="B28" s="774"/>
      <c r="C28" s="67" t="s">
        <v>131</v>
      </c>
      <c r="D28" s="422" t="s">
        <v>870</v>
      </c>
      <c r="E28" s="422" t="s">
        <v>871</v>
      </c>
      <c r="F28" s="421">
        <v>149243.34</v>
      </c>
      <c r="G28" s="421">
        <v>149243.34</v>
      </c>
    </row>
    <row r="29" spans="2:7" s="22" customFormat="1" ht="34.5" customHeight="1" thickBot="1">
      <c r="B29" s="775"/>
      <c r="C29" s="232" t="s">
        <v>218</v>
      </c>
      <c r="D29" s="65"/>
      <c r="E29" s="65"/>
      <c r="F29" s="425">
        <f>SUM(F26:F28)</f>
        <v>69920931.82000001</v>
      </c>
      <c r="G29" s="425">
        <f>SUM(G26:G28)</f>
        <v>69920931.82000001</v>
      </c>
    </row>
    <row r="30" spans="2:7" s="22" customFormat="1" ht="34.5" customHeight="1">
      <c r="B30" s="773" t="s">
        <v>874</v>
      </c>
      <c r="C30" s="66" t="s">
        <v>131</v>
      </c>
      <c r="D30" s="420" t="s">
        <v>866</v>
      </c>
      <c r="E30" s="420" t="s">
        <v>867</v>
      </c>
      <c r="F30" s="424">
        <v>62397755.92</v>
      </c>
      <c r="G30" s="424">
        <v>62397755.92</v>
      </c>
    </row>
    <row r="31" spans="2:7" s="22" customFormat="1" ht="34.5" customHeight="1">
      <c r="B31" s="774"/>
      <c r="C31" s="67" t="s">
        <v>131</v>
      </c>
      <c r="D31" s="422" t="s">
        <v>868</v>
      </c>
      <c r="E31" s="422" t="s">
        <v>869</v>
      </c>
      <c r="F31" s="421">
        <v>29613.74</v>
      </c>
      <c r="G31" s="421">
        <v>29613.74</v>
      </c>
    </row>
    <row r="32" spans="2:7" s="22" customFormat="1" ht="34.5" customHeight="1">
      <c r="B32" s="774"/>
      <c r="C32" s="67" t="s">
        <v>131</v>
      </c>
      <c r="D32" s="422" t="s">
        <v>870</v>
      </c>
      <c r="E32" s="422" t="s">
        <v>871</v>
      </c>
      <c r="F32" s="426">
        <v>115516.35</v>
      </c>
      <c r="G32" s="426">
        <v>115516.35</v>
      </c>
    </row>
    <row r="33" spans="2:7" s="22" customFormat="1" ht="34.5" customHeight="1" thickBot="1">
      <c r="B33" s="775"/>
      <c r="C33" s="232" t="s">
        <v>218</v>
      </c>
      <c r="D33" s="71"/>
      <c r="E33" s="70"/>
      <c r="F33" s="427">
        <f>+F30+F31+F32</f>
        <v>62542886.010000005</v>
      </c>
      <c r="G33" s="427">
        <f>+G30+G31+G32</f>
        <v>62542886.010000005</v>
      </c>
    </row>
    <row r="34" spans="2:7" s="22" customFormat="1" ht="21">
      <c r="B34" s="38"/>
      <c r="C34" s="39"/>
      <c r="D34" s="38"/>
      <c r="E34" s="38"/>
      <c r="F34" s="38"/>
      <c r="G34" s="38"/>
    </row>
    <row r="35" spans="2:10" ht="19.5" customHeight="1">
      <c r="B35" s="8"/>
      <c r="C35" s="8"/>
      <c r="D35" s="8"/>
      <c r="F35" s="8"/>
      <c r="G35" s="8"/>
      <c r="H35" s="8"/>
      <c r="I35" s="8"/>
      <c r="J35" s="8"/>
    </row>
    <row r="36" spans="2:7" ht="21">
      <c r="B36" s="8" t="s">
        <v>779</v>
      </c>
      <c r="C36" s="39"/>
      <c r="D36" s="38"/>
      <c r="E36" s="2" t="s">
        <v>777</v>
      </c>
      <c r="F36" s="8" t="s">
        <v>906</v>
      </c>
      <c r="G36" s="38"/>
    </row>
    <row r="37" spans="2:7" ht="21">
      <c r="B37" s="38"/>
      <c r="C37" s="39"/>
      <c r="D37" s="38"/>
      <c r="E37" s="38"/>
      <c r="F37" s="38"/>
      <c r="G37" s="38"/>
    </row>
  </sheetData>
  <sheetProtection password="E06D" sheet="1" objects="1" scenarios="1" sort="0" autoFilter="0"/>
  <mergeCells count="7">
    <mergeCell ref="B30:B33"/>
    <mergeCell ref="B18:B21"/>
    <mergeCell ref="J12:P13"/>
    <mergeCell ref="B7:G7"/>
    <mergeCell ref="B14:B17"/>
    <mergeCell ref="B22:B25"/>
    <mergeCell ref="B26:B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33"/>
  <sheetViews>
    <sheetView showGridLines="0" zoomScalePageLayoutView="0" workbookViewId="0" topLeftCell="A1">
      <selection activeCell="B3" sqref="B3:P3"/>
    </sheetView>
  </sheetViews>
  <sheetFormatPr defaultColWidth="9.140625" defaultRowHeight="12.75"/>
  <cols>
    <col min="1" max="1" width="1.1484375" style="285" customWidth="1"/>
    <col min="2" max="2" width="5.57421875" style="285" customWidth="1"/>
    <col min="3" max="3" width="28.7109375" style="285" customWidth="1"/>
    <col min="4" max="7" width="14.7109375" style="285" customWidth="1"/>
    <col min="8" max="8" width="24.140625" style="285" customWidth="1"/>
    <col min="9" max="16" width="13.7109375" style="285" customWidth="1"/>
    <col min="17" max="17" width="9.140625" style="285" customWidth="1"/>
    <col min="18" max="16384" width="9.140625" style="285" customWidth="1"/>
  </cols>
  <sheetData>
    <row r="1" ht="15">
      <c r="P1" s="297" t="s">
        <v>202</v>
      </c>
    </row>
    <row r="3" spans="2:16" ht="22.5">
      <c r="B3" s="803" t="s">
        <v>672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</row>
    <row r="5" ht="15.75" thickBot="1">
      <c r="P5" s="286" t="s">
        <v>3</v>
      </c>
    </row>
    <row r="6" spans="2:16" ht="28.5" customHeight="1" thickBot="1">
      <c r="B6" s="804" t="s">
        <v>673</v>
      </c>
      <c r="C6" s="804" t="s">
        <v>674</v>
      </c>
      <c r="D6" s="804" t="s">
        <v>675</v>
      </c>
      <c r="E6" s="804" t="s">
        <v>676</v>
      </c>
      <c r="F6" s="804" t="s">
        <v>677</v>
      </c>
      <c r="G6" s="804" t="s">
        <v>755</v>
      </c>
      <c r="H6" s="804" t="s">
        <v>678</v>
      </c>
      <c r="I6" s="806" t="s">
        <v>752</v>
      </c>
      <c r="J6" s="807"/>
      <c r="K6" s="807"/>
      <c r="L6" s="807"/>
      <c r="M6" s="807"/>
      <c r="N6" s="807"/>
      <c r="O6" s="807"/>
      <c r="P6" s="808"/>
    </row>
    <row r="7" spans="2:16" ht="36" customHeight="1" thickBot="1">
      <c r="B7" s="805"/>
      <c r="C7" s="805"/>
      <c r="D7" s="805"/>
      <c r="E7" s="805"/>
      <c r="F7" s="805"/>
      <c r="G7" s="805"/>
      <c r="H7" s="805"/>
      <c r="I7" s="287" t="s">
        <v>679</v>
      </c>
      <c r="J7" s="287" t="s">
        <v>680</v>
      </c>
      <c r="K7" s="287" t="s">
        <v>681</v>
      </c>
      <c r="L7" s="287" t="s">
        <v>682</v>
      </c>
      <c r="M7" s="287" t="s">
        <v>683</v>
      </c>
      <c r="N7" s="287" t="s">
        <v>684</v>
      </c>
      <c r="O7" s="287" t="s">
        <v>685</v>
      </c>
      <c r="P7" s="288" t="s">
        <v>686</v>
      </c>
    </row>
    <row r="8" spans="1:16" ht="15">
      <c r="A8" s="289"/>
      <c r="B8" s="788" t="s">
        <v>53</v>
      </c>
      <c r="C8" s="791" t="s">
        <v>753</v>
      </c>
      <c r="D8" s="794">
        <v>2022</v>
      </c>
      <c r="E8" s="794">
        <v>2022</v>
      </c>
      <c r="F8" s="797">
        <v>65095000</v>
      </c>
      <c r="G8" s="782">
        <v>0</v>
      </c>
      <c r="H8" s="301" t="s">
        <v>687</v>
      </c>
      <c r="I8" s="290"/>
      <c r="J8" s="290"/>
      <c r="K8" s="290"/>
      <c r="L8" s="290"/>
      <c r="M8" s="290"/>
      <c r="N8" s="290"/>
      <c r="O8" s="290"/>
      <c r="P8" s="291"/>
    </row>
    <row r="9" spans="1:16" ht="15">
      <c r="A9" s="289"/>
      <c r="B9" s="789"/>
      <c r="C9" s="792"/>
      <c r="D9" s="795"/>
      <c r="E9" s="795"/>
      <c r="F9" s="798"/>
      <c r="G9" s="783"/>
      <c r="H9" s="301" t="s">
        <v>688</v>
      </c>
      <c r="I9" s="290"/>
      <c r="J9" s="290"/>
      <c r="K9" s="290">
        <v>34845000</v>
      </c>
      <c r="L9" s="290">
        <v>34845000</v>
      </c>
      <c r="M9" s="290">
        <v>34845000</v>
      </c>
      <c r="N9" s="290">
        <v>34845000</v>
      </c>
      <c r="O9" s="290">
        <v>34845000</v>
      </c>
      <c r="P9" s="291">
        <v>34845000</v>
      </c>
    </row>
    <row r="10" spans="1:16" ht="15">
      <c r="A10" s="289"/>
      <c r="B10" s="789"/>
      <c r="C10" s="792"/>
      <c r="D10" s="795"/>
      <c r="E10" s="795"/>
      <c r="F10" s="798"/>
      <c r="G10" s="783"/>
      <c r="H10" s="301" t="s">
        <v>49</v>
      </c>
      <c r="I10" s="290"/>
      <c r="J10" s="290"/>
      <c r="K10" s="290"/>
      <c r="L10" s="290"/>
      <c r="M10" s="290"/>
      <c r="N10" s="290"/>
      <c r="O10" s="290"/>
      <c r="P10" s="291"/>
    </row>
    <row r="11" spans="1:16" ht="15">
      <c r="A11" s="289"/>
      <c r="B11" s="789"/>
      <c r="C11" s="792"/>
      <c r="D11" s="795"/>
      <c r="E11" s="795"/>
      <c r="F11" s="798"/>
      <c r="G11" s="783"/>
      <c r="H11" s="301" t="s">
        <v>689</v>
      </c>
      <c r="I11" s="290">
        <v>18250000</v>
      </c>
      <c r="J11" s="290">
        <v>18006920</v>
      </c>
      <c r="K11" s="290">
        <v>18250000</v>
      </c>
      <c r="L11" s="290">
        <v>18006920</v>
      </c>
      <c r="M11" s="290">
        <v>30250000</v>
      </c>
      <c r="N11" s="290">
        <v>29577920</v>
      </c>
      <c r="O11" s="290">
        <v>30250000</v>
      </c>
      <c r="P11" s="291">
        <v>29577920</v>
      </c>
    </row>
    <row r="12" spans="1:17" ht="15">
      <c r="A12" s="289"/>
      <c r="B12" s="790"/>
      <c r="C12" s="793"/>
      <c r="D12" s="796"/>
      <c r="E12" s="796"/>
      <c r="F12" s="799"/>
      <c r="G12" s="784"/>
      <c r="H12" s="302" t="s">
        <v>690</v>
      </c>
      <c r="I12" s="292">
        <f>I8+I9+I10+I11</f>
        <v>18250000</v>
      </c>
      <c r="J12" s="292">
        <f aca="true" t="shared" si="0" ref="J12:P12">J8+J9+J10+J11</f>
        <v>18006920</v>
      </c>
      <c r="K12" s="292">
        <f t="shared" si="0"/>
        <v>53095000</v>
      </c>
      <c r="L12" s="292">
        <f t="shared" si="0"/>
        <v>52851920</v>
      </c>
      <c r="M12" s="292">
        <f t="shared" si="0"/>
        <v>65095000</v>
      </c>
      <c r="N12" s="292">
        <f t="shared" si="0"/>
        <v>64422920</v>
      </c>
      <c r="O12" s="292">
        <f t="shared" si="0"/>
        <v>65095000</v>
      </c>
      <c r="P12" s="324">
        <f t="shared" si="0"/>
        <v>64422920</v>
      </c>
      <c r="Q12" s="323"/>
    </row>
    <row r="13" spans="1:16" ht="15">
      <c r="A13" s="289"/>
      <c r="B13" s="788" t="s">
        <v>54</v>
      </c>
      <c r="C13" s="800" t="s">
        <v>754</v>
      </c>
      <c r="D13" s="794">
        <v>2022</v>
      </c>
      <c r="E13" s="794">
        <v>2022</v>
      </c>
      <c r="F13" s="797">
        <v>3200000</v>
      </c>
      <c r="G13" s="782">
        <v>0</v>
      </c>
      <c r="H13" s="301" t="s">
        <v>687</v>
      </c>
      <c r="I13" s="290"/>
      <c r="J13" s="290"/>
      <c r="K13" s="290"/>
      <c r="L13" s="290"/>
      <c r="M13" s="290"/>
      <c r="N13" s="290"/>
      <c r="O13" s="290"/>
      <c r="P13" s="306"/>
    </row>
    <row r="14" spans="1:16" ht="15">
      <c r="A14" s="289"/>
      <c r="B14" s="789"/>
      <c r="C14" s="801"/>
      <c r="D14" s="795"/>
      <c r="E14" s="795"/>
      <c r="F14" s="798"/>
      <c r="G14" s="783"/>
      <c r="H14" s="301" t="s">
        <v>688</v>
      </c>
      <c r="I14" s="290"/>
      <c r="J14" s="290"/>
      <c r="K14" s="290"/>
      <c r="L14" s="290"/>
      <c r="M14" s="290"/>
      <c r="N14" s="290"/>
      <c r="O14" s="290"/>
      <c r="P14" s="291"/>
    </row>
    <row r="15" spans="1:16" ht="15">
      <c r="A15" s="289"/>
      <c r="B15" s="789"/>
      <c r="C15" s="801"/>
      <c r="D15" s="795"/>
      <c r="E15" s="795"/>
      <c r="F15" s="798"/>
      <c r="G15" s="783"/>
      <c r="H15" s="301" t="s">
        <v>49</v>
      </c>
      <c r="I15" s="290"/>
      <c r="J15" s="290"/>
      <c r="K15" s="290"/>
      <c r="L15" s="290"/>
      <c r="M15" s="290"/>
      <c r="N15" s="290"/>
      <c r="O15" s="290"/>
      <c r="P15" s="291"/>
    </row>
    <row r="16" spans="1:16" ht="15">
      <c r="A16" s="289"/>
      <c r="B16" s="789"/>
      <c r="C16" s="801"/>
      <c r="D16" s="795"/>
      <c r="E16" s="795"/>
      <c r="F16" s="798"/>
      <c r="G16" s="783"/>
      <c r="H16" s="301" t="s">
        <v>689</v>
      </c>
      <c r="I16" s="290">
        <v>0</v>
      </c>
      <c r="J16" s="290"/>
      <c r="K16" s="290">
        <v>2800000</v>
      </c>
      <c r="L16" s="290">
        <v>2734000</v>
      </c>
      <c r="M16" s="290">
        <v>3200000</v>
      </c>
      <c r="N16" s="290">
        <v>2840200</v>
      </c>
      <c r="O16" s="290">
        <v>3200000</v>
      </c>
      <c r="P16" s="291">
        <v>2840200</v>
      </c>
    </row>
    <row r="17" spans="1:16" ht="15">
      <c r="A17" s="289"/>
      <c r="B17" s="790"/>
      <c r="C17" s="802"/>
      <c r="D17" s="796"/>
      <c r="E17" s="796"/>
      <c r="F17" s="799"/>
      <c r="G17" s="784"/>
      <c r="H17" s="302" t="s">
        <v>690</v>
      </c>
      <c r="I17" s="292">
        <f>I13+I14+I15+I16</f>
        <v>0</v>
      </c>
      <c r="J17" s="292">
        <f aca="true" t="shared" si="1" ref="J17:P17">J13+J14+J15+J16</f>
        <v>0</v>
      </c>
      <c r="K17" s="292">
        <f t="shared" si="1"/>
        <v>2800000</v>
      </c>
      <c r="L17" s="292">
        <f t="shared" si="1"/>
        <v>2734000</v>
      </c>
      <c r="M17" s="292">
        <f t="shared" si="1"/>
        <v>3200000</v>
      </c>
      <c r="N17" s="292">
        <f t="shared" si="1"/>
        <v>2840200</v>
      </c>
      <c r="O17" s="292">
        <f t="shared" si="1"/>
        <v>3200000</v>
      </c>
      <c r="P17" s="293">
        <f t="shared" si="1"/>
        <v>2840200</v>
      </c>
    </row>
    <row r="18" spans="1:16" ht="15">
      <c r="A18" s="289"/>
      <c r="B18" s="788" t="s">
        <v>55</v>
      </c>
      <c r="C18" s="800" t="s">
        <v>756</v>
      </c>
      <c r="D18" s="794">
        <v>2022</v>
      </c>
      <c r="E18" s="794">
        <v>2022</v>
      </c>
      <c r="F18" s="797">
        <v>12126000</v>
      </c>
      <c r="G18" s="782">
        <v>0</v>
      </c>
      <c r="H18" s="301" t="s">
        <v>687</v>
      </c>
      <c r="I18" s="290"/>
      <c r="J18" s="290"/>
      <c r="K18" s="290"/>
      <c r="L18" s="290"/>
      <c r="M18" s="290"/>
      <c r="N18" s="290"/>
      <c r="O18" s="290"/>
      <c r="P18" s="291"/>
    </row>
    <row r="19" spans="1:16" ht="15">
      <c r="A19" s="289"/>
      <c r="B19" s="789"/>
      <c r="C19" s="801"/>
      <c r="D19" s="795"/>
      <c r="E19" s="795"/>
      <c r="F19" s="798"/>
      <c r="G19" s="783"/>
      <c r="H19" s="301" t="s">
        <v>688</v>
      </c>
      <c r="I19" s="290"/>
      <c r="J19" s="290"/>
      <c r="K19" s="290"/>
      <c r="L19" s="290"/>
      <c r="M19" s="290"/>
      <c r="N19" s="290"/>
      <c r="O19" s="290"/>
      <c r="P19" s="291"/>
    </row>
    <row r="20" spans="1:16" ht="15">
      <c r="A20" s="289"/>
      <c r="B20" s="789"/>
      <c r="C20" s="801"/>
      <c r="D20" s="795"/>
      <c r="E20" s="795"/>
      <c r="F20" s="798"/>
      <c r="G20" s="783"/>
      <c r="H20" s="301" t="s">
        <v>49</v>
      </c>
      <c r="I20" s="290"/>
      <c r="J20" s="290"/>
      <c r="K20" s="290"/>
      <c r="L20" s="290"/>
      <c r="M20" s="290"/>
      <c r="N20" s="290"/>
      <c r="O20" s="290"/>
      <c r="P20" s="291"/>
    </row>
    <row r="21" spans="1:16" ht="15">
      <c r="A21" s="289"/>
      <c r="B21" s="789"/>
      <c r="C21" s="801"/>
      <c r="D21" s="795"/>
      <c r="E21" s="795"/>
      <c r="F21" s="798"/>
      <c r="G21" s="783"/>
      <c r="H21" s="301" t="s">
        <v>689</v>
      </c>
      <c r="I21" s="290">
        <v>5326000</v>
      </c>
      <c r="J21" s="290">
        <v>5326000</v>
      </c>
      <c r="K21" s="290">
        <v>6026000</v>
      </c>
      <c r="L21" s="290">
        <v>5326000</v>
      </c>
      <c r="M21" s="290">
        <v>8526000</v>
      </c>
      <c r="N21" s="290">
        <v>6022000</v>
      </c>
      <c r="O21" s="290">
        <v>12126000</v>
      </c>
      <c r="P21" s="291">
        <v>11226750</v>
      </c>
    </row>
    <row r="22" spans="1:17" ht="15">
      <c r="A22" s="289"/>
      <c r="B22" s="790"/>
      <c r="C22" s="802"/>
      <c r="D22" s="796"/>
      <c r="E22" s="796"/>
      <c r="F22" s="799"/>
      <c r="G22" s="784"/>
      <c r="H22" s="302" t="s">
        <v>690</v>
      </c>
      <c r="I22" s="292">
        <f>I18+I19+I20+I21</f>
        <v>5326000</v>
      </c>
      <c r="J22" s="292">
        <f aca="true" t="shared" si="2" ref="J22:P22">J18+J19+J20+J21</f>
        <v>5326000</v>
      </c>
      <c r="K22" s="292">
        <f t="shared" si="2"/>
        <v>6026000</v>
      </c>
      <c r="L22" s="292">
        <f t="shared" si="2"/>
        <v>5326000</v>
      </c>
      <c r="M22" s="292">
        <f t="shared" si="2"/>
        <v>8526000</v>
      </c>
      <c r="N22" s="292">
        <f t="shared" si="2"/>
        <v>6022000</v>
      </c>
      <c r="O22" s="292">
        <f t="shared" si="2"/>
        <v>12126000</v>
      </c>
      <c r="P22" s="322">
        <f t="shared" si="2"/>
        <v>11226750</v>
      </c>
      <c r="Q22" s="323"/>
    </row>
    <row r="23" spans="1:16" ht="15">
      <c r="A23" s="289"/>
      <c r="B23" s="788" t="s">
        <v>56</v>
      </c>
      <c r="C23" s="791" t="s">
        <v>757</v>
      </c>
      <c r="D23" s="794">
        <v>2022</v>
      </c>
      <c r="E23" s="794">
        <v>2022</v>
      </c>
      <c r="F23" s="797">
        <v>28950000</v>
      </c>
      <c r="G23" s="782">
        <v>0</v>
      </c>
      <c r="H23" s="301" t="s">
        <v>687</v>
      </c>
      <c r="I23" s="290"/>
      <c r="J23" s="290"/>
      <c r="K23" s="290"/>
      <c r="L23" s="290"/>
      <c r="M23" s="290"/>
      <c r="N23" s="290"/>
      <c r="O23" s="290"/>
      <c r="P23" s="291"/>
    </row>
    <row r="24" spans="1:16" ht="15">
      <c r="A24" s="289"/>
      <c r="B24" s="789"/>
      <c r="C24" s="792"/>
      <c r="D24" s="795"/>
      <c r="E24" s="795"/>
      <c r="F24" s="798"/>
      <c r="G24" s="783"/>
      <c r="H24" s="301" t="s">
        <v>688</v>
      </c>
      <c r="I24" s="290"/>
      <c r="J24" s="290"/>
      <c r="K24" s="290"/>
      <c r="L24" s="290"/>
      <c r="M24" s="290"/>
      <c r="N24" s="290"/>
      <c r="O24" s="290"/>
      <c r="P24" s="291"/>
    </row>
    <row r="25" spans="1:16" ht="15">
      <c r="A25" s="289"/>
      <c r="B25" s="789"/>
      <c r="C25" s="792"/>
      <c r="D25" s="795"/>
      <c r="E25" s="795"/>
      <c r="F25" s="798"/>
      <c r="G25" s="783"/>
      <c r="H25" s="301" t="s">
        <v>49</v>
      </c>
      <c r="I25" s="290"/>
      <c r="J25" s="290"/>
      <c r="K25" s="290"/>
      <c r="L25" s="290"/>
      <c r="M25" s="290"/>
      <c r="N25" s="290"/>
      <c r="O25" s="290"/>
      <c r="P25" s="291"/>
    </row>
    <row r="26" spans="1:16" ht="15">
      <c r="A26" s="289"/>
      <c r="B26" s="789"/>
      <c r="C26" s="792"/>
      <c r="D26" s="795"/>
      <c r="E26" s="795"/>
      <c r="F26" s="798"/>
      <c r="G26" s="783"/>
      <c r="H26" s="301" t="s">
        <v>689</v>
      </c>
      <c r="I26" s="290">
        <v>1000000</v>
      </c>
      <c r="J26" s="290">
        <v>977330</v>
      </c>
      <c r="K26" s="290">
        <v>4100000</v>
      </c>
      <c r="L26" s="290">
        <v>4076646</v>
      </c>
      <c r="M26" s="290">
        <v>28950000</v>
      </c>
      <c r="N26" s="290">
        <v>7065026</v>
      </c>
      <c r="O26" s="290">
        <v>28950000</v>
      </c>
      <c r="P26" s="291">
        <v>14025806</v>
      </c>
    </row>
    <row r="27" spans="1:17" ht="15.75" thickBot="1">
      <c r="A27" s="289"/>
      <c r="B27" s="790"/>
      <c r="C27" s="793"/>
      <c r="D27" s="796"/>
      <c r="E27" s="796"/>
      <c r="F27" s="799"/>
      <c r="G27" s="784"/>
      <c r="H27" s="302" t="s">
        <v>690</v>
      </c>
      <c r="I27" s="292">
        <f>I23+I24+I25+I26</f>
        <v>1000000</v>
      </c>
      <c r="J27" s="292">
        <f aca="true" t="shared" si="3" ref="J27:P27">J23+J24+J25+J26</f>
        <v>977330</v>
      </c>
      <c r="K27" s="292">
        <f t="shared" si="3"/>
        <v>4100000</v>
      </c>
      <c r="L27" s="292">
        <f t="shared" si="3"/>
        <v>4076646</v>
      </c>
      <c r="M27" s="292">
        <f t="shared" si="3"/>
        <v>28950000</v>
      </c>
      <c r="N27" s="292">
        <f t="shared" si="3"/>
        <v>7065026</v>
      </c>
      <c r="O27" s="292">
        <f t="shared" si="3"/>
        <v>28950000</v>
      </c>
      <c r="P27" s="322">
        <f t="shared" si="3"/>
        <v>14025806</v>
      </c>
      <c r="Q27" s="323"/>
    </row>
    <row r="28" spans="2:16" ht="26.25" customHeight="1" thickBot="1">
      <c r="B28" s="785" t="s">
        <v>691</v>
      </c>
      <c r="C28" s="786"/>
      <c r="D28" s="786"/>
      <c r="E28" s="787"/>
      <c r="F28" s="294">
        <f>F8+F13+F18+F23</f>
        <v>109371000</v>
      </c>
      <c r="G28" s="303"/>
      <c r="H28" s="295"/>
      <c r="I28" s="296">
        <f>I12+I17+I22+I27</f>
        <v>24576000</v>
      </c>
      <c r="J28" s="296">
        <f aca="true" t="shared" si="4" ref="J28:P28">J12+J17+J22+J27</f>
        <v>24310250</v>
      </c>
      <c r="K28" s="296">
        <f t="shared" si="4"/>
        <v>66021000</v>
      </c>
      <c r="L28" s="296">
        <f t="shared" si="4"/>
        <v>64988566</v>
      </c>
      <c r="M28" s="296">
        <f t="shared" si="4"/>
        <v>105771000</v>
      </c>
      <c r="N28" s="296">
        <f t="shared" si="4"/>
        <v>80350146</v>
      </c>
      <c r="O28" s="296">
        <f t="shared" si="4"/>
        <v>109371000</v>
      </c>
      <c r="P28" s="296">
        <f t="shared" si="4"/>
        <v>92515676</v>
      </c>
    </row>
    <row r="30" ht="15">
      <c r="B30" s="285" t="s">
        <v>692</v>
      </c>
    </row>
    <row r="31" ht="15">
      <c r="B31" s="285" t="s">
        <v>693</v>
      </c>
    </row>
    <row r="33" spans="2:14" ht="15">
      <c r="B33" s="285" t="s">
        <v>907</v>
      </c>
      <c r="J33" s="295" t="s">
        <v>777</v>
      </c>
      <c r="N33" s="285" t="s">
        <v>902</v>
      </c>
    </row>
  </sheetData>
  <sheetProtection password="E06D" sheet="1" objects="1" scenarios="1" sort="0" autoFilter="0"/>
  <mergeCells count="34"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23:G27"/>
    <mergeCell ref="B28:E28"/>
    <mergeCell ref="B23:B27"/>
    <mergeCell ref="C23:C27"/>
    <mergeCell ref="D23:D27"/>
    <mergeCell ref="E23:E27"/>
    <mergeCell ref="F23:F2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6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1.57421875" style="138" customWidth="1"/>
    <col min="2" max="2" width="39.140625" style="138" customWidth="1"/>
    <col min="3" max="6" width="20.7109375" style="138" customWidth="1"/>
    <col min="7" max="16384" width="9.140625" style="138" customWidth="1"/>
  </cols>
  <sheetData>
    <row r="1" ht="15">
      <c r="F1" s="6" t="s">
        <v>210</v>
      </c>
    </row>
    <row r="2" spans="2:6" ht="15.75" customHeight="1">
      <c r="B2" s="579" t="s">
        <v>666</v>
      </c>
      <c r="C2" s="579"/>
      <c r="D2" s="579"/>
      <c r="E2" s="579"/>
      <c r="F2" s="579"/>
    </row>
    <row r="3" ht="40.5" customHeight="1"/>
    <row r="4" spans="2:6" ht="15">
      <c r="B4" s="579" t="s">
        <v>890</v>
      </c>
      <c r="C4" s="579"/>
      <c r="D4" s="579"/>
      <c r="E4" s="579"/>
      <c r="F4" s="579"/>
    </row>
    <row r="5" ht="13.5" thickBot="1">
      <c r="F5" s="32" t="s">
        <v>3</v>
      </c>
    </row>
    <row r="6" spans="2:6" ht="36" customHeight="1" thickBot="1">
      <c r="B6" s="142" t="s">
        <v>265</v>
      </c>
      <c r="C6" s="141" t="s">
        <v>891</v>
      </c>
      <c r="D6" s="141" t="s">
        <v>892</v>
      </c>
      <c r="E6" s="141" t="s">
        <v>893</v>
      </c>
      <c r="F6" s="141" t="s">
        <v>894</v>
      </c>
    </row>
    <row r="7" spans="2:6" ht="30" customHeight="1">
      <c r="B7" s="139" t="s">
        <v>236</v>
      </c>
      <c r="C7" s="274">
        <v>19638926</v>
      </c>
      <c r="D7" s="274">
        <v>28142114</v>
      </c>
      <c r="E7" s="274">
        <v>19365071</v>
      </c>
      <c r="F7" s="274">
        <v>17113848</v>
      </c>
    </row>
    <row r="8" spans="2:6" ht="30" customHeight="1">
      <c r="B8" s="139" t="s">
        <v>266</v>
      </c>
      <c r="C8" s="275">
        <v>17147925</v>
      </c>
      <c r="D8" s="465">
        <v>16733648</v>
      </c>
      <c r="E8" s="465">
        <v>17299281</v>
      </c>
      <c r="F8" s="465">
        <v>16610654</v>
      </c>
    </row>
    <row r="9" spans="2:6" ht="30" customHeight="1" thickBot="1">
      <c r="B9" s="140" t="s">
        <v>237</v>
      </c>
      <c r="C9" s="276">
        <v>41287298</v>
      </c>
      <c r="D9" s="276">
        <v>34355641</v>
      </c>
      <c r="E9" s="276">
        <v>36712739</v>
      </c>
      <c r="F9" s="276">
        <v>39938155</v>
      </c>
    </row>
    <row r="10" spans="2:6" ht="13.5" customHeight="1" thickTop="1">
      <c r="B10" s="809" t="s">
        <v>259</v>
      </c>
      <c r="C10" s="811">
        <v>78074149</v>
      </c>
      <c r="D10" s="811">
        <f>+D7+D8+D9</f>
        <v>79231403</v>
      </c>
      <c r="E10" s="811">
        <f>SUM(E7:E9)</f>
        <v>73377091</v>
      </c>
      <c r="F10" s="811">
        <f>SUM(F7:F9)</f>
        <v>73662657</v>
      </c>
    </row>
    <row r="11" spans="2:6" ht="15" customHeight="1" thickBot="1">
      <c r="B11" s="810"/>
      <c r="C11" s="812"/>
      <c r="D11" s="812"/>
      <c r="E11" s="812"/>
      <c r="F11" s="812"/>
    </row>
    <row r="12" ht="12.75">
      <c r="B12" s="273" t="s">
        <v>573</v>
      </c>
    </row>
    <row r="14" spans="2:6" ht="15">
      <c r="B14" s="579" t="s">
        <v>895</v>
      </c>
      <c r="C14" s="579"/>
      <c r="D14" s="579"/>
      <c r="E14" s="579"/>
      <c r="F14" s="579"/>
    </row>
    <row r="15" ht="13.5" thickBot="1">
      <c r="F15" s="32" t="s">
        <v>3</v>
      </c>
    </row>
    <row r="16" spans="2:6" ht="36" customHeight="1" thickBot="1">
      <c r="B16" s="142" t="s">
        <v>267</v>
      </c>
      <c r="C16" s="141" t="s">
        <v>891</v>
      </c>
      <c r="D16" s="141" t="s">
        <v>892</v>
      </c>
      <c r="E16" s="141" t="s">
        <v>893</v>
      </c>
      <c r="F16" s="141" t="s">
        <v>894</v>
      </c>
    </row>
    <row r="17" spans="2:6" ht="30" customHeight="1">
      <c r="B17" s="139" t="s">
        <v>236</v>
      </c>
      <c r="C17" s="274">
        <v>21220427</v>
      </c>
      <c r="D17" s="274">
        <v>20236359</v>
      </c>
      <c r="E17" s="274">
        <v>23712217</v>
      </c>
      <c r="F17" s="274">
        <v>23737122</v>
      </c>
    </row>
    <row r="18" spans="2:6" ht="30" customHeight="1">
      <c r="B18" s="139" t="s">
        <v>266</v>
      </c>
      <c r="C18" s="275">
        <v>5534788</v>
      </c>
      <c r="D18" s="275">
        <v>3689859</v>
      </c>
      <c r="E18" s="275">
        <v>1844929</v>
      </c>
      <c r="F18" s="465">
        <v>11923711</v>
      </c>
    </row>
    <row r="19" spans="2:6" ht="30" customHeight="1" thickBot="1">
      <c r="B19" s="140" t="s">
        <v>237</v>
      </c>
      <c r="C19" s="276">
        <v>4919812</v>
      </c>
      <c r="D19" s="276">
        <v>4919812</v>
      </c>
      <c r="E19" s="276">
        <v>4919812</v>
      </c>
      <c r="F19" s="276">
        <v>0</v>
      </c>
    </row>
    <row r="20" spans="2:6" ht="13.5" customHeight="1" thickTop="1">
      <c r="B20" s="809" t="s">
        <v>259</v>
      </c>
      <c r="C20" s="811">
        <f>SUM(C17:C19)</f>
        <v>31675027</v>
      </c>
      <c r="D20" s="811">
        <f>+D17+D18+D19</f>
        <v>28846030</v>
      </c>
      <c r="E20" s="811">
        <f>SUM(E17:E19)</f>
        <v>30476958</v>
      </c>
      <c r="F20" s="811">
        <f>SUM(F17:F19)</f>
        <v>35660833</v>
      </c>
    </row>
    <row r="21" spans="2:6" ht="15" customHeight="1" thickBot="1">
      <c r="B21" s="810"/>
      <c r="C21" s="812"/>
      <c r="D21" s="812"/>
      <c r="E21" s="812"/>
      <c r="F21" s="812"/>
    </row>
    <row r="22" spans="2:6" ht="15" customHeight="1">
      <c r="B22" s="273" t="s">
        <v>573</v>
      </c>
      <c r="C22" s="466"/>
      <c r="D22" s="466"/>
      <c r="E22" s="466"/>
      <c r="F22" s="466"/>
    </row>
    <row r="23" spans="2:6" ht="10.5" customHeight="1">
      <c r="B23" s="467"/>
      <c r="C23" s="466"/>
      <c r="D23" s="466"/>
      <c r="E23" s="466"/>
      <c r="F23" s="466"/>
    </row>
    <row r="24" spans="2:6" ht="15" customHeight="1">
      <c r="B24" s="813" t="s">
        <v>694</v>
      </c>
      <c r="C24" s="813"/>
      <c r="D24" s="813"/>
      <c r="E24" s="813"/>
      <c r="F24" s="813"/>
    </row>
    <row r="25" spans="5:6" ht="13.5" thickBot="1">
      <c r="E25" s="32"/>
      <c r="F25" s="32" t="s">
        <v>3</v>
      </c>
    </row>
    <row r="26" spans="2:6" ht="48" customHeight="1" thickBot="1">
      <c r="B26" s="299"/>
      <c r="C26" s="521" t="s">
        <v>701</v>
      </c>
      <c r="D26" s="305" t="s">
        <v>696</v>
      </c>
      <c r="E26" s="520" t="s">
        <v>700</v>
      </c>
      <c r="F26" s="197" t="s">
        <v>696</v>
      </c>
    </row>
    <row r="27" spans="1:6" ht="34.5" customHeight="1" thickBot="1">
      <c r="A27" s="151"/>
      <c r="B27" s="300" t="s">
        <v>896</v>
      </c>
      <c r="C27" s="468">
        <v>0</v>
      </c>
      <c r="D27" s="469">
        <v>0</v>
      </c>
      <c r="E27" s="470">
        <v>11</v>
      </c>
      <c r="F27" s="468">
        <f>+F31+F32+F33+F34+F35+F36+F37+F38+F39+F40+F41</f>
        <v>33415429.18</v>
      </c>
    </row>
    <row r="28" ht="12.75">
      <c r="B28" s="138" t="s">
        <v>573</v>
      </c>
    </row>
    <row r="29" spans="2:6" ht="13.5" thickBot="1">
      <c r="B29" s="298"/>
      <c r="C29" s="298"/>
      <c r="D29" s="298"/>
      <c r="E29" s="298"/>
      <c r="F29" s="32" t="s">
        <v>3</v>
      </c>
    </row>
    <row r="30" spans="2:7" ht="36.75" customHeight="1" thickBot="1">
      <c r="B30" s="814" t="s">
        <v>695</v>
      </c>
      <c r="C30" s="725"/>
      <c r="D30" s="725"/>
      <c r="E30" s="726"/>
      <c r="F30" s="519" t="s">
        <v>697</v>
      </c>
      <c r="G30" s="284"/>
    </row>
    <row r="31" spans="2:6" ht="40.5" customHeight="1">
      <c r="B31" s="815" t="s">
        <v>911</v>
      </c>
      <c r="C31" s="816"/>
      <c r="D31" s="816"/>
      <c r="E31" s="817"/>
      <c r="F31" s="471">
        <v>4513618.4</v>
      </c>
    </row>
    <row r="32" spans="2:6" ht="40.5" customHeight="1">
      <c r="B32" s="818" t="s">
        <v>912</v>
      </c>
      <c r="C32" s="819"/>
      <c r="D32" s="819"/>
      <c r="E32" s="820"/>
      <c r="F32" s="358">
        <v>592800</v>
      </c>
    </row>
    <row r="33" spans="2:6" ht="40.5" customHeight="1">
      <c r="B33" s="821" t="s">
        <v>913</v>
      </c>
      <c r="C33" s="822"/>
      <c r="D33" s="822"/>
      <c r="E33" s="823"/>
      <c r="F33" s="358">
        <v>4345671.5</v>
      </c>
    </row>
    <row r="34" spans="2:6" ht="40.5" customHeight="1">
      <c r="B34" s="826" t="s">
        <v>914</v>
      </c>
      <c r="C34" s="827"/>
      <c r="D34" s="827"/>
      <c r="E34" s="828"/>
      <c r="F34" s="358">
        <v>1610280</v>
      </c>
    </row>
    <row r="35" spans="2:6" ht="40.5" customHeight="1">
      <c r="B35" s="826" t="s">
        <v>915</v>
      </c>
      <c r="C35" s="827"/>
      <c r="D35" s="827"/>
      <c r="E35" s="828"/>
      <c r="F35" s="358">
        <v>3435044.28</v>
      </c>
    </row>
    <row r="36" spans="2:6" ht="57.75" customHeight="1">
      <c r="B36" s="826" t="s">
        <v>916</v>
      </c>
      <c r="C36" s="827"/>
      <c r="D36" s="827"/>
      <c r="E36" s="828"/>
      <c r="F36" s="358">
        <v>5320609</v>
      </c>
    </row>
    <row r="37" spans="2:6" ht="40.5" customHeight="1">
      <c r="B37" s="818" t="s">
        <v>917</v>
      </c>
      <c r="C37" s="829"/>
      <c r="D37" s="829"/>
      <c r="E37" s="830"/>
      <c r="F37" s="472">
        <v>5372104</v>
      </c>
    </row>
    <row r="38" spans="2:6" ht="40.5" customHeight="1">
      <c r="B38" s="818" t="s">
        <v>918</v>
      </c>
      <c r="C38" s="819"/>
      <c r="D38" s="819"/>
      <c r="E38" s="820"/>
      <c r="F38" s="358">
        <v>4641302</v>
      </c>
    </row>
    <row r="39" spans="2:6" ht="52.5" customHeight="1">
      <c r="B39" s="821" t="s">
        <v>919</v>
      </c>
      <c r="C39" s="831"/>
      <c r="D39" s="831"/>
      <c r="E39" s="832"/>
      <c r="F39" s="513">
        <v>2200000</v>
      </c>
    </row>
    <row r="40" spans="1:6" ht="36.75" customHeight="1">
      <c r="A40" s="151"/>
      <c r="B40" s="833" t="s">
        <v>920</v>
      </c>
      <c r="C40" s="834"/>
      <c r="D40" s="834"/>
      <c r="E40" s="835"/>
      <c r="F40" s="359">
        <v>484000</v>
      </c>
    </row>
    <row r="41" spans="1:6" ht="37.5" customHeight="1" thickBot="1">
      <c r="A41" s="151"/>
      <c r="B41" s="836" t="s">
        <v>921</v>
      </c>
      <c r="C41" s="837"/>
      <c r="D41" s="837"/>
      <c r="E41" s="838"/>
      <c r="F41" s="522">
        <v>900000</v>
      </c>
    </row>
    <row r="42" spans="2:6" ht="12.75" customHeight="1">
      <c r="B42" s="824" t="s">
        <v>699</v>
      </c>
      <c r="C42" s="824"/>
      <c r="D42" s="824"/>
      <c r="E42" s="824"/>
      <c r="F42" s="824"/>
    </row>
    <row r="43" spans="2:6" ht="30" customHeight="1">
      <c r="B43" s="825"/>
      <c r="C43" s="825"/>
      <c r="D43" s="825"/>
      <c r="E43" s="825"/>
      <c r="F43" s="825"/>
    </row>
    <row r="44" ht="13.5">
      <c r="B44" s="304" t="s">
        <v>698</v>
      </c>
    </row>
    <row r="46" spans="2:4" ht="13.5">
      <c r="B46" s="304" t="s">
        <v>779</v>
      </c>
      <c r="C46" s="304" t="s">
        <v>777</v>
      </c>
      <c r="D46" s="304" t="s">
        <v>908</v>
      </c>
    </row>
  </sheetData>
  <sheetProtection password="E06D" sheet="1" objects="1" scenarios="1" sort="0" autoFilter="0"/>
  <mergeCells count="27">
    <mergeCell ref="B42:F43"/>
    <mergeCell ref="B34:E34"/>
    <mergeCell ref="B35:E35"/>
    <mergeCell ref="B36:E36"/>
    <mergeCell ref="B37:E37"/>
    <mergeCell ref="B38:E38"/>
    <mergeCell ref="B39:E39"/>
    <mergeCell ref="B40:E40"/>
    <mergeCell ref="B41:E41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5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.57421875" style="138" customWidth="1"/>
    <col min="2" max="2" width="21.7109375" style="138" customWidth="1"/>
    <col min="3" max="3" width="45.7109375" style="138" customWidth="1"/>
    <col min="4" max="4" width="7.57421875" style="138" customWidth="1"/>
    <col min="5" max="8" width="18.28125" style="44" customWidth="1"/>
    <col min="9" max="9" width="16.57421875" style="138" customWidth="1"/>
    <col min="10" max="16384" width="9.140625" style="138" customWidth="1"/>
  </cols>
  <sheetData>
    <row r="1" spans="8:9" ht="12.75" customHeight="1">
      <c r="H1" s="147"/>
      <c r="I1" s="147" t="s">
        <v>568</v>
      </c>
    </row>
    <row r="2" spans="2:9" ht="17.25" customHeight="1">
      <c r="B2" s="545" t="s">
        <v>790</v>
      </c>
      <c r="C2" s="545"/>
      <c r="D2" s="545"/>
      <c r="E2" s="545"/>
      <c r="F2" s="545"/>
      <c r="G2" s="545"/>
      <c r="H2" s="545"/>
      <c r="I2" s="545"/>
    </row>
    <row r="3" spans="5:9" ht="12" customHeight="1" thickBot="1">
      <c r="E3" s="138"/>
      <c r="F3" s="138"/>
      <c r="G3" s="138"/>
      <c r="H3" s="32"/>
      <c r="I3" s="32" t="s">
        <v>127</v>
      </c>
    </row>
    <row r="4" spans="2:9" ht="24" customHeight="1">
      <c r="B4" s="566" t="s">
        <v>60</v>
      </c>
      <c r="C4" s="552" t="s">
        <v>61</v>
      </c>
      <c r="D4" s="568" t="s">
        <v>83</v>
      </c>
      <c r="E4" s="548" t="s">
        <v>781</v>
      </c>
      <c r="F4" s="550" t="s">
        <v>782</v>
      </c>
      <c r="G4" s="556" t="s">
        <v>791</v>
      </c>
      <c r="H4" s="557"/>
      <c r="I4" s="554" t="s">
        <v>783</v>
      </c>
    </row>
    <row r="5" spans="2:9" ht="28.5" customHeight="1">
      <c r="B5" s="567"/>
      <c r="C5" s="553"/>
      <c r="D5" s="569"/>
      <c r="E5" s="549"/>
      <c r="F5" s="551"/>
      <c r="G5" s="203" t="s">
        <v>67</v>
      </c>
      <c r="H5" s="335" t="s">
        <v>46</v>
      </c>
      <c r="I5" s="555"/>
    </row>
    <row r="6" spans="2:9" ht="12.75" customHeight="1" thickBot="1">
      <c r="B6" s="143">
        <v>1</v>
      </c>
      <c r="C6" s="144">
        <v>2</v>
      </c>
      <c r="D6" s="261">
        <v>3</v>
      </c>
      <c r="E6" s="258">
        <v>4</v>
      </c>
      <c r="F6" s="254">
        <v>5</v>
      </c>
      <c r="G6" s="251">
        <v>6</v>
      </c>
      <c r="H6" s="250">
        <v>7</v>
      </c>
      <c r="I6" s="146">
        <v>8</v>
      </c>
    </row>
    <row r="7" spans="2:9" ht="19.5" customHeight="1">
      <c r="B7" s="148"/>
      <c r="C7" s="149" t="s">
        <v>62</v>
      </c>
      <c r="D7" s="262"/>
      <c r="E7" s="252"/>
      <c r="F7" s="255"/>
      <c r="G7" s="456"/>
      <c r="H7" s="457"/>
      <c r="I7" s="150"/>
    </row>
    <row r="8" spans="1:9" ht="19.5" customHeight="1">
      <c r="A8" s="151"/>
      <c r="B8" s="338" t="s">
        <v>268</v>
      </c>
      <c r="C8" s="149" t="s">
        <v>269</v>
      </c>
      <c r="D8" s="339" t="s">
        <v>270</v>
      </c>
      <c r="E8" s="253"/>
      <c r="F8" s="256"/>
      <c r="G8" s="455"/>
      <c r="H8" s="375"/>
      <c r="I8" s="152" t="str">
        <f>_xlfn.IFERROR(H8/G8,"  ")</f>
        <v>  </v>
      </c>
    </row>
    <row r="9" spans="1:9" ht="19.5" customHeight="1">
      <c r="A9" s="151"/>
      <c r="B9" s="562"/>
      <c r="C9" s="153" t="s">
        <v>271</v>
      </c>
      <c r="D9" s="563" t="s">
        <v>272</v>
      </c>
      <c r="E9" s="541">
        <f>+E11+E18+E27+E28+E39</f>
        <v>427737</v>
      </c>
      <c r="F9" s="523">
        <f>+F11+F18+F27+F28+F39</f>
        <v>490587</v>
      </c>
      <c r="G9" s="523">
        <f>+G11+G18+G27+G28+G39</f>
        <v>490587</v>
      </c>
      <c r="H9" s="564">
        <f>+H11+H18+H27+H28+H39</f>
        <v>474694</v>
      </c>
      <c r="I9" s="525">
        <f aca="true" t="shared" si="0" ref="I9:I72">_xlfn.IFERROR(H9/G9,"  ")</f>
        <v>0.9676041150703137</v>
      </c>
    </row>
    <row r="10" spans="1:9" ht="13.5" customHeight="1">
      <c r="A10" s="151"/>
      <c r="B10" s="562"/>
      <c r="C10" s="154" t="s">
        <v>273</v>
      </c>
      <c r="D10" s="563"/>
      <c r="E10" s="542"/>
      <c r="F10" s="524"/>
      <c r="G10" s="524"/>
      <c r="H10" s="565"/>
      <c r="I10" s="526" t="str">
        <f t="shared" si="0"/>
        <v>  </v>
      </c>
    </row>
    <row r="11" spans="1:9" ht="19.5" customHeight="1">
      <c r="A11" s="151"/>
      <c r="B11" s="562" t="s">
        <v>274</v>
      </c>
      <c r="C11" s="155" t="s">
        <v>275</v>
      </c>
      <c r="D11" s="563" t="s">
        <v>276</v>
      </c>
      <c r="E11" s="541">
        <f>+E13+E14+E15+E16+E17</f>
        <v>235</v>
      </c>
      <c r="F11" s="523">
        <f>+F13+F14+F15+F16+F17</f>
        <v>659</v>
      </c>
      <c r="G11" s="523">
        <f>+G13+G14+G15+G16+G17</f>
        <v>659</v>
      </c>
      <c r="H11" s="564">
        <f>+H13+H14+H15+H16+H17</f>
        <v>659</v>
      </c>
      <c r="I11" s="525">
        <f t="shared" si="0"/>
        <v>1</v>
      </c>
    </row>
    <row r="12" spans="1:9" ht="12.75" customHeight="1">
      <c r="A12" s="151"/>
      <c r="B12" s="562"/>
      <c r="C12" s="156" t="s">
        <v>277</v>
      </c>
      <c r="D12" s="563"/>
      <c r="E12" s="542"/>
      <c r="F12" s="524"/>
      <c r="G12" s="524"/>
      <c r="H12" s="565"/>
      <c r="I12" s="526" t="str">
        <f t="shared" si="0"/>
        <v>  </v>
      </c>
    </row>
    <row r="13" spans="1:9" ht="19.5" customHeight="1">
      <c r="A13" s="151"/>
      <c r="B13" s="338" t="s">
        <v>84</v>
      </c>
      <c r="C13" s="157" t="s">
        <v>128</v>
      </c>
      <c r="D13" s="339" t="s">
        <v>278</v>
      </c>
      <c r="E13" s="239"/>
      <c r="F13" s="240"/>
      <c r="G13" s="240"/>
      <c r="H13" s="240"/>
      <c r="I13" s="158" t="str">
        <f t="shared" si="0"/>
        <v>  </v>
      </c>
    </row>
    <row r="14" spans="1:9" ht="25.5" customHeight="1">
      <c r="A14" s="151"/>
      <c r="B14" s="338" t="s">
        <v>279</v>
      </c>
      <c r="C14" s="157" t="s">
        <v>280</v>
      </c>
      <c r="D14" s="339" t="s">
        <v>281</v>
      </c>
      <c r="E14" s="239">
        <v>235</v>
      </c>
      <c r="F14" s="240">
        <v>659</v>
      </c>
      <c r="G14" s="240">
        <v>659</v>
      </c>
      <c r="H14" s="240">
        <v>659</v>
      </c>
      <c r="I14" s="371">
        <f t="shared" si="0"/>
        <v>1</v>
      </c>
    </row>
    <row r="15" spans="1:9" ht="19.5" customHeight="1">
      <c r="A15" s="151"/>
      <c r="B15" s="338" t="s">
        <v>92</v>
      </c>
      <c r="C15" s="157" t="s">
        <v>282</v>
      </c>
      <c r="D15" s="339" t="s">
        <v>283</v>
      </c>
      <c r="E15" s="239"/>
      <c r="F15" s="240"/>
      <c r="G15" s="240"/>
      <c r="H15" s="240"/>
      <c r="I15" s="158" t="str">
        <f t="shared" si="0"/>
        <v>  </v>
      </c>
    </row>
    <row r="16" spans="1:9" ht="25.5" customHeight="1">
      <c r="A16" s="151"/>
      <c r="B16" s="338" t="s">
        <v>284</v>
      </c>
      <c r="C16" s="157" t="s">
        <v>285</v>
      </c>
      <c r="D16" s="339" t="s">
        <v>286</v>
      </c>
      <c r="E16" s="239"/>
      <c r="F16" s="240"/>
      <c r="G16" s="240"/>
      <c r="H16" s="240"/>
      <c r="I16" s="158" t="str">
        <f t="shared" si="0"/>
        <v>  </v>
      </c>
    </row>
    <row r="17" spans="1:9" ht="19.5" customHeight="1">
      <c r="A17" s="151"/>
      <c r="B17" s="338" t="s">
        <v>93</v>
      </c>
      <c r="C17" s="157" t="s">
        <v>287</v>
      </c>
      <c r="D17" s="339" t="s">
        <v>288</v>
      </c>
      <c r="E17" s="239"/>
      <c r="F17" s="240"/>
      <c r="G17" s="240"/>
      <c r="H17" s="240"/>
      <c r="I17" s="158" t="str">
        <f t="shared" si="0"/>
        <v>  </v>
      </c>
    </row>
    <row r="18" spans="1:9" ht="19.5" customHeight="1">
      <c r="A18" s="151"/>
      <c r="B18" s="562" t="s">
        <v>289</v>
      </c>
      <c r="C18" s="155" t="s">
        <v>290</v>
      </c>
      <c r="D18" s="563" t="s">
        <v>291</v>
      </c>
      <c r="E18" s="541">
        <f>+E20+E21+E22+E23+E24+E25+E26</f>
        <v>423917</v>
      </c>
      <c r="F18" s="523">
        <f>+F20+F21+F22+F23+F24+F25+F26</f>
        <v>486428</v>
      </c>
      <c r="G18" s="523">
        <f>+G20+G21+G22+G23+G24+G25+G26</f>
        <v>486428</v>
      </c>
      <c r="H18" s="564">
        <f>+H20+H21+H22+H23+H24+H25+H26</f>
        <v>470535</v>
      </c>
      <c r="I18" s="525">
        <f>_xlfn.IFERROR(H18/G18,"  ")</f>
        <v>0.9673271275502232</v>
      </c>
    </row>
    <row r="19" spans="1:9" ht="12.75" customHeight="1">
      <c r="A19" s="151"/>
      <c r="B19" s="562"/>
      <c r="C19" s="156" t="s">
        <v>292</v>
      </c>
      <c r="D19" s="563"/>
      <c r="E19" s="542"/>
      <c r="F19" s="524"/>
      <c r="G19" s="524"/>
      <c r="H19" s="565"/>
      <c r="I19" s="526" t="str">
        <f t="shared" si="0"/>
        <v>  </v>
      </c>
    </row>
    <row r="20" spans="1:9" ht="19.5" customHeight="1">
      <c r="A20" s="151"/>
      <c r="B20" s="338" t="s">
        <v>293</v>
      </c>
      <c r="C20" s="157" t="s">
        <v>294</v>
      </c>
      <c r="D20" s="339" t="s">
        <v>295</v>
      </c>
      <c r="E20" s="239">
        <v>292868</v>
      </c>
      <c r="F20" s="240">
        <v>311178</v>
      </c>
      <c r="G20" s="240">
        <v>311178</v>
      </c>
      <c r="H20" s="359">
        <v>302481</v>
      </c>
      <c r="I20" s="371">
        <f t="shared" si="0"/>
        <v>0.9720513660991458</v>
      </c>
    </row>
    <row r="21" spans="2:9" ht="19.5" customHeight="1">
      <c r="B21" s="159" t="s">
        <v>94</v>
      </c>
      <c r="C21" s="157" t="s">
        <v>296</v>
      </c>
      <c r="D21" s="339" t="s">
        <v>297</v>
      </c>
      <c r="E21" s="239">
        <v>131049</v>
      </c>
      <c r="F21" s="240">
        <v>175250</v>
      </c>
      <c r="G21" s="240">
        <v>175250</v>
      </c>
      <c r="H21" s="240">
        <v>168054</v>
      </c>
      <c r="I21" s="371">
        <f t="shared" si="0"/>
        <v>0.9589386590584879</v>
      </c>
    </row>
    <row r="22" spans="2:9" ht="19.5" customHeight="1">
      <c r="B22" s="159" t="s">
        <v>95</v>
      </c>
      <c r="C22" s="157" t="s">
        <v>298</v>
      </c>
      <c r="D22" s="339" t="s">
        <v>299</v>
      </c>
      <c r="E22" s="239"/>
      <c r="F22" s="240"/>
      <c r="G22" s="240"/>
      <c r="H22" s="240"/>
      <c r="I22" s="158" t="str">
        <f t="shared" si="0"/>
        <v>  </v>
      </c>
    </row>
    <row r="23" spans="2:9" ht="25.5" customHeight="1">
      <c r="B23" s="159" t="s">
        <v>300</v>
      </c>
      <c r="C23" s="157" t="s">
        <v>301</v>
      </c>
      <c r="D23" s="339" t="s">
        <v>302</v>
      </c>
      <c r="E23" s="239"/>
      <c r="F23" s="240"/>
      <c r="G23" s="240"/>
      <c r="H23" s="240"/>
      <c r="I23" s="158" t="str">
        <f t="shared" si="0"/>
        <v>  </v>
      </c>
    </row>
    <row r="24" spans="2:9" ht="25.5" customHeight="1">
      <c r="B24" s="159" t="s">
        <v>303</v>
      </c>
      <c r="C24" s="157" t="s">
        <v>304</v>
      </c>
      <c r="D24" s="339" t="s">
        <v>305</v>
      </c>
      <c r="E24" s="239"/>
      <c r="F24" s="240"/>
      <c r="G24" s="240"/>
      <c r="H24" s="240"/>
      <c r="I24" s="158" t="str">
        <f t="shared" si="0"/>
        <v>  </v>
      </c>
    </row>
    <row r="25" spans="2:9" ht="25.5" customHeight="1">
      <c r="B25" s="159" t="s">
        <v>306</v>
      </c>
      <c r="C25" s="157" t="s">
        <v>307</v>
      </c>
      <c r="D25" s="339" t="s">
        <v>308</v>
      </c>
      <c r="E25" s="239"/>
      <c r="F25" s="240"/>
      <c r="G25" s="240"/>
      <c r="H25" s="240"/>
      <c r="I25" s="158" t="str">
        <f t="shared" si="0"/>
        <v>  </v>
      </c>
    </row>
    <row r="26" spans="2:9" ht="25.5" customHeight="1">
      <c r="B26" s="159" t="s">
        <v>306</v>
      </c>
      <c r="C26" s="157" t="s">
        <v>309</v>
      </c>
      <c r="D26" s="339" t="s">
        <v>310</v>
      </c>
      <c r="E26" s="239"/>
      <c r="F26" s="240"/>
      <c r="G26" s="240"/>
      <c r="H26" s="240"/>
      <c r="I26" s="158" t="str">
        <f t="shared" si="0"/>
        <v>  </v>
      </c>
    </row>
    <row r="27" spans="1:9" ht="19.5" customHeight="1">
      <c r="A27" s="151"/>
      <c r="B27" s="338" t="s">
        <v>311</v>
      </c>
      <c r="C27" s="157" t="s">
        <v>312</v>
      </c>
      <c r="D27" s="339" t="s">
        <v>313</v>
      </c>
      <c r="E27" s="239"/>
      <c r="F27" s="240"/>
      <c r="G27" s="240"/>
      <c r="H27" s="240"/>
      <c r="I27" s="158" t="str">
        <f t="shared" si="0"/>
        <v>  </v>
      </c>
    </row>
    <row r="28" spans="1:9" ht="25.5" customHeight="1">
      <c r="A28" s="151"/>
      <c r="B28" s="562" t="s">
        <v>314</v>
      </c>
      <c r="C28" s="155" t="s">
        <v>315</v>
      </c>
      <c r="D28" s="563" t="s">
        <v>316</v>
      </c>
      <c r="E28" s="541">
        <f>+E30+E31+E32+E33+E34+E35+E36+E37+E38</f>
        <v>3585</v>
      </c>
      <c r="F28" s="523">
        <f>+F30+F31+F32+F33+F34+F35+F36+F37+F38</f>
        <v>3500</v>
      </c>
      <c r="G28" s="523">
        <f>+G30+G31+G32+G33+G34+G35+G36+G37+G38</f>
        <v>3500</v>
      </c>
      <c r="H28" s="558">
        <f>+H30+H31+H32+H33+H34+H35+H36+H37+H38</f>
        <v>3500</v>
      </c>
      <c r="I28" s="575">
        <f t="shared" si="0"/>
        <v>1</v>
      </c>
    </row>
    <row r="29" spans="1:9" ht="22.5" customHeight="1">
      <c r="A29" s="151"/>
      <c r="B29" s="562"/>
      <c r="C29" s="156" t="s">
        <v>317</v>
      </c>
      <c r="D29" s="563"/>
      <c r="E29" s="542"/>
      <c r="F29" s="524"/>
      <c r="G29" s="524"/>
      <c r="H29" s="559"/>
      <c r="I29" s="576" t="str">
        <f t="shared" si="0"/>
        <v>  </v>
      </c>
    </row>
    <row r="30" spans="1:9" ht="25.5" customHeight="1">
      <c r="A30" s="151"/>
      <c r="B30" s="338" t="s">
        <v>318</v>
      </c>
      <c r="C30" s="157" t="s">
        <v>319</v>
      </c>
      <c r="D30" s="339" t="s">
        <v>320</v>
      </c>
      <c r="E30" s="239">
        <v>1658</v>
      </c>
      <c r="F30" s="240">
        <v>1658</v>
      </c>
      <c r="G30" s="240">
        <v>1658</v>
      </c>
      <c r="H30" s="240">
        <v>1658</v>
      </c>
      <c r="I30" s="158">
        <f t="shared" si="0"/>
        <v>1</v>
      </c>
    </row>
    <row r="31" spans="2:9" ht="25.5" customHeight="1">
      <c r="B31" s="159" t="s">
        <v>321</v>
      </c>
      <c r="C31" s="157" t="s">
        <v>322</v>
      </c>
      <c r="D31" s="339" t="s">
        <v>323</v>
      </c>
      <c r="E31" s="239"/>
      <c r="F31" s="240"/>
      <c r="G31" s="240"/>
      <c r="H31" s="240"/>
      <c r="I31" s="158" t="str">
        <f t="shared" si="0"/>
        <v>  </v>
      </c>
    </row>
    <row r="32" spans="2:9" ht="35.25" customHeight="1">
      <c r="B32" s="159" t="s">
        <v>324</v>
      </c>
      <c r="C32" s="157" t="s">
        <v>325</v>
      </c>
      <c r="D32" s="339" t="s">
        <v>326</v>
      </c>
      <c r="E32" s="239"/>
      <c r="F32" s="240"/>
      <c r="G32" s="240"/>
      <c r="H32" s="240"/>
      <c r="I32" s="158" t="str">
        <f t="shared" si="0"/>
        <v>  </v>
      </c>
    </row>
    <row r="33" spans="2:9" ht="35.25" customHeight="1">
      <c r="B33" s="159" t="s">
        <v>327</v>
      </c>
      <c r="C33" s="157" t="s">
        <v>328</v>
      </c>
      <c r="D33" s="339" t="s">
        <v>329</v>
      </c>
      <c r="E33" s="239"/>
      <c r="F33" s="240"/>
      <c r="G33" s="240"/>
      <c r="H33" s="240"/>
      <c r="I33" s="158" t="str">
        <f t="shared" si="0"/>
        <v>  </v>
      </c>
    </row>
    <row r="34" spans="2:9" ht="25.5" customHeight="1">
      <c r="B34" s="159" t="s">
        <v>330</v>
      </c>
      <c r="C34" s="157" t="s">
        <v>331</v>
      </c>
      <c r="D34" s="339" t="s">
        <v>332</v>
      </c>
      <c r="E34" s="239"/>
      <c r="F34" s="240"/>
      <c r="G34" s="240"/>
      <c r="H34" s="240"/>
      <c r="I34" s="158" t="str">
        <f t="shared" si="0"/>
        <v>  </v>
      </c>
    </row>
    <row r="35" spans="2:9" ht="25.5" customHeight="1">
      <c r="B35" s="159" t="s">
        <v>330</v>
      </c>
      <c r="C35" s="157" t="s">
        <v>333</v>
      </c>
      <c r="D35" s="339" t="s">
        <v>334</v>
      </c>
      <c r="E35" s="239"/>
      <c r="F35" s="240"/>
      <c r="G35" s="240"/>
      <c r="H35" s="240"/>
      <c r="I35" s="158" t="str">
        <f t="shared" si="0"/>
        <v>  </v>
      </c>
    </row>
    <row r="36" spans="2:9" ht="39" customHeight="1">
      <c r="B36" s="159" t="s">
        <v>129</v>
      </c>
      <c r="C36" s="157" t="s">
        <v>335</v>
      </c>
      <c r="D36" s="339" t="s">
        <v>336</v>
      </c>
      <c r="E36" s="239">
        <v>80</v>
      </c>
      <c r="F36" s="240">
        <v>80</v>
      </c>
      <c r="G36" s="240">
        <v>80</v>
      </c>
      <c r="H36" s="240">
        <v>80</v>
      </c>
      <c r="I36" s="158">
        <f t="shared" si="0"/>
        <v>1</v>
      </c>
    </row>
    <row r="37" spans="2:9" ht="25.5" customHeight="1">
      <c r="B37" s="159" t="s">
        <v>130</v>
      </c>
      <c r="C37" s="157" t="s">
        <v>337</v>
      </c>
      <c r="D37" s="339" t="s">
        <v>338</v>
      </c>
      <c r="E37" s="239"/>
      <c r="F37" s="240"/>
      <c r="G37" s="240"/>
      <c r="H37" s="240"/>
      <c r="I37" s="158" t="str">
        <f t="shared" si="0"/>
        <v>  </v>
      </c>
    </row>
    <row r="38" spans="2:9" ht="25.5" customHeight="1">
      <c r="B38" s="159" t="s">
        <v>339</v>
      </c>
      <c r="C38" s="157" t="s">
        <v>340</v>
      </c>
      <c r="D38" s="339" t="s">
        <v>341</v>
      </c>
      <c r="E38" s="239">
        <v>1847</v>
      </c>
      <c r="F38" s="240">
        <v>1762</v>
      </c>
      <c r="G38" s="240">
        <v>1762</v>
      </c>
      <c r="H38" s="240">
        <v>1762</v>
      </c>
      <c r="I38" s="158">
        <f t="shared" si="0"/>
        <v>1</v>
      </c>
    </row>
    <row r="39" spans="2:9" ht="25.5" customHeight="1">
      <c r="B39" s="159" t="s">
        <v>342</v>
      </c>
      <c r="C39" s="157" t="s">
        <v>343</v>
      </c>
      <c r="D39" s="339" t="s">
        <v>344</v>
      </c>
      <c r="E39" s="239"/>
      <c r="F39" s="240"/>
      <c r="G39" s="240"/>
      <c r="H39" s="240"/>
      <c r="I39" s="158" t="str">
        <f t="shared" si="0"/>
        <v>  </v>
      </c>
    </row>
    <row r="40" spans="1:9" ht="19.5" customHeight="1">
      <c r="A40" s="151"/>
      <c r="B40" s="338">
        <v>288</v>
      </c>
      <c r="C40" s="149" t="s">
        <v>345</v>
      </c>
      <c r="D40" s="339" t="s">
        <v>346</v>
      </c>
      <c r="E40" s="239">
        <v>9297</v>
      </c>
      <c r="F40" s="240">
        <v>10396</v>
      </c>
      <c r="G40" s="240">
        <v>10396</v>
      </c>
      <c r="H40" s="240">
        <v>9464</v>
      </c>
      <c r="I40" s="371">
        <f t="shared" si="0"/>
        <v>0.9103501346671797</v>
      </c>
    </row>
    <row r="41" spans="1:9" ht="19.5" customHeight="1">
      <c r="A41" s="151"/>
      <c r="B41" s="562"/>
      <c r="C41" s="153" t="s">
        <v>347</v>
      </c>
      <c r="D41" s="563" t="s">
        <v>348</v>
      </c>
      <c r="E41" s="541">
        <f>+E43+E49+E50+E57+E62+E72+E73</f>
        <v>180773</v>
      </c>
      <c r="F41" s="523">
        <f>+F43+F49+F50+F57+F62+F72+F73</f>
        <v>131100</v>
      </c>
      <c r="G41" s="523">
        <f>+G43+G49+G50+G57+G62+G72+G73</f>
        <v>131100</v>
      </c>
      <c r="H41" s="564">
        <f>+H43+H49+H50+H57+H62+H72+H73</f>
        <v>149329</v>
      </c>
      <c r="I41" s="525">
        <f t="shared" si="0"/>
        <v>1.1390465293668954</v>
      </c>
    </row>
    <row r="42" spans="1:9" ht="12.75" customHeight="1">
      <c r="A42" s="151"/>
      <c r="B42" s="562"/>
      <c r="C42" s="154" t="s">
        <v>349</v>
      </c>
      <c r="D42" s="563"/>
      <c r="E42" s="542"/>
      <c r="F42" s="524"/>
      <c r="G42" s="524"/>
      <c r="H42" s="565"/>
      <c r="I42" s="526" t="str">
        <f t="shared" si="0"/>
        <v>  </v>
      </c>
    </row>
    <row r="43" spans="2:9" ht="25.5" customHeight="1">
      <c r="B43" s="159" t="s">
        <v>350</v>
      </c>
      <c r="C43" s="157" t="s">
        <v>351</v>
      </c>
      <c r="D43" s="339" t="s">
        <v>352</v>
      </c>
      <c r="E43" s="239">
        <f>+E44+E45+E46+E47+E48</f>
        <v>8020</v>
      </c>
      <c r="F43" s="240">
        <f>+F44+F45+F46+F47+F48</f>
        <v>12550</v>
      </c>
      <c r="G43" s="240">
        <f>+G44+G45+G46+G47+G48</f>
        <v>12550</v>
      </c>
      <c r="H43" s="359">
        <f>+H44+H45+H46+H47+H48</f>
        <v>21220</v>
      </c>
      <c r="I43" s="371">
        <f t="shared" si="0"/>
        <v>1.6908366533864543</v>
      </c>
    </row>
    <row r="44" spans="2:9" ht="19.5" customHeight="1">
      <c r="B44" s="159">
        <v>10</v>
      </c>
      <c r="C44" s="157" t="s">
        <v>353</v>
      </c>
      <c r="D44" s="339" t="s">
        <v>354</v>
      </c>
      <c r="E44" s="239">
        <v>5838</v>
      </c>
      <c r="F44" s="240">
        <v>11800</v>
      </c>
      <c r="G44" s="240">
        <v>11800</v>
      </c>
      <c r="H44" s="359">
        <v>18519</v>
      </c>
      <c r="I44" s="371">
        <f t="shared" si="0"/>
        <v>1.569406779661017</v>
      </c>
    </row>
    <row r="45" spans="2:9" ht="19.5" customHeight="1">
      <c r="B45" s="159" t="s">
        <v>355</v>
      </c>
      <c r="C45" s="157" t="s">
        <v>356</v>
      </c>
      <c r="D45" s="339" t="s">
        <v>357</v>
      </c>
      <c r="E45" s="239"/>
      <c r="F45" s="240"/>
      <c r="G45" s="240"/>
      <c r="H45" s="240"/>
      <c r="I45" s="371" t="str">
        <f t="shared" si="0"/>
        <v>  </v>
      </c>
    </row>
    <row r="46" spans="2:9" ht="19.5" customHeight="1">
      <c r="B46" s="159">
        <v>13</v>
      </c>
      <c r="C46" s="157" t="s">
        <v>358</v>
      </c>
      <c r="D46" s="339" t="s">
        <v>359</v>
      </c>
      <c r="E46" s="239">
        <v>92</v>
      </c>
      <c r="F46" s="240">
        <v>750</v>
      </c>
      <c r="G46" s="240">
        <v>750</v>
      </c>
      <c r="H46" s="240">
        <v>440</v>
      </c>
      <c r="I46" s="371">
        <f t="shared" si="0"/>
        <v>0.5866666666666667</v>
      </c>
    </row>
    <row r="47" spans="2:9" ht="19.5" customHeight="1">
      <c r="B47" s="159" t="s">
        <v>360</v>
      </c>
      <c r="C47" s="157" t="s">
        <v>361</v>
      </c>
      <c r="D47" s="339" t="s">
        <v>362</v>
      </c>
      <c r="E47" s="239">
        <v>2090</v>
      </c>
      <c r="F47" s="240">
        <v>0</v>
      </c>
      <c r="G47" s="240">
        <v>0</v>
      </c>
      <c r="H47" s="240">
        <v>2261</v>
      </c>
      <c r="I47" s="158" t="str">
        <f t="shared" si="0"/>
        <v>  </v>
      </c>
    </row>
    <row r="48" spans="2:9" ht="19.5" customHeight="1">
      <c r="B48" s="159" t="s">
        <v>363</v>
      </c>
      <c r="C48" s="157" t="s">
        <v>364</v>
      </c>
      <c r="D48" s="339" t="s">
        <v>365</v>
      </c>
      <c r="E48" s="239"/>
      <c r="F48" s="240"/>
      <c r="G48" s="240"/>
      <c r="H48" s="240"/>
      <c r="I48" s="158" t="str">
        <f t="shared" si="0"/>
        <v>  </v>
      </c>
    </row>
    <row r="49" spans="1:9" ht="25.5" customHeight="1">
      <c r="A49" s="151"/>
      <c r="B49" s="338">
        <v>14</v>
      </c>
      <c r="C49" s="157" t="s">
        <v>366</v>
      </c>
      <c r="D49" s="339" t="s">
        <v>367</v>
      </c>
      <c r="E49" s="239"/>
      <c r="F49" s="240"/>
      <c r="G49" s="240"/>
      <c r="H49" s="240"/>
      <c r="I49" s="158" t="str">
        <f t="shared" si="0"/>
        <v>  </v>
      </c>
    </row>
    <row r="50" spans="1:9" ht="19.5" customHeight="1">
      <c r="A50" s="151"/>
      <c r="B50" s="562">
        <v>20</v>
      </c>
      <c r="C50" s="155" t="s">
        <v>368</v>
      </c>
      <c r="D50" s="563" t="s">
        <v>369</v>
      </c>
      <c r="E50" s="541">
        <f>+E52+E53+E54+E55+E56</f>
        <v>60039</v>
      </c>
      <c r="F50" s="523">
        <f>+F52+F53+F54+F55+F56</f>
        <v>65660</v>
      </c>
      <c r="G50" s="523">
        <f>+G52+G53+G54+G55+G56</f>
        <v>65660</v>
      </c>
      <c r="H50" s="558">
        <f>+H52+H53+H54+H55+H56</f>
        <v>57478</v>
      </c>
      <c r="I50" s="577">
        <f t="shared" si="0"/>
        <v>0.8753883643009442</v>
      </c>
    </row>
    <row r="51" spans="1:9" ht="12" customHeight="1">
      <c r="A51" s="151"/>
      <c r="B51" s="562"/>
      <c r="C51" s="156" t="s">
        <v>370</v>
      </c>
      <c r="D51" s="563"/>
      <c r="E51" s="542"/>
      <c r="F51" s="524"/>
      <c r="G51" s="524"/>
      <c r="H51" s="559"/>
      <c r="I51" s="578" t="str">
        <f t="shared" si="0"/>
        <v>  </v>
      </c>
    </row>
    <row r="52" spans="1:9" ht="19.5" customHeight="1">
      <c r="A52" s="151"/>
      <c r="B52" s="338">
        <v>204</v>
      </c>
      <c r="C52" s="157" t="s">
        <v>371</v>
      </c>
      <c r="D52" s="339" t="s">
        <v>372</v>
      </c>
      <c r="E52" s="239">
        <v>60039</v>
      </c>
      <c r="F52" s="240">
        <v>65660</v>
      </c>
      <c r="G52" s="240">
        <v>65660</v>
      </c>
      <c r="H52" s="240">
        <v>57478</v>
      </c>
      <c r="I52" s="371">
        <f t="shared" si="0"/>
        <v>0.8753883643009442</v>
      </c>
    </row>
    <row r="53" spans="1:9" ht="19.5" customHeight="1">
      <c r="A53" s="151"/>
      <c r="B53" s="338">
        <v>205</v>
      </c>
      <c r="C53" s="157" t="s">
        <v>373</v>
      </c>
      <c r="D53" s="339" t="s">
        <v>374</v>
      </c>
      <c r="E53" s="239"/>
      <c r="F53" s="240"/>
      <c r="G53" s="240"/>
      <c r="H53" s="240"/>
      <c r="I53" s="371" t="str">
        <f t="shared" si="0"/>
        <v>  </v>
      </c>
    </row>
    <row r="54" spans="1:9" ht="25.5" customHeight="1">
      <c r="A54" s="151"/>
      <c r="B54" s="338" t="s">
        <v>375</v>
      </c>
      <c r="C54" s="157" t="s">
        <v>376</v>
      </c>
      <c r="D54" s="339" t="s">
        <v>377</v>
      </c>
      <c r="E54" s="239"/>
      <c r="F54" s="240"/>
      <c r="G54" s="240"/>
      <c r="H54" s="240"/>
      <c r="I54" s="371" t="str">
        <f t="shared" si="0"/>
        <v>  </v>
      </c>
    </row>
    <row r="55" spans="1:9" ht="25.5" customHeight="1">
      <c r="A55" s="151"/>
      <c r="B55" s="338" t="s">
        <v>378</v>
      </c>
      <c r="C55" s="157" t="s">
        <v>379</v>
      </c>
      <c r="D55" s="339" t="s">
        <v>380</v>
      </c>
      <c r="E55" s="239"/>
      <c r="F55" s="240"/>
      <c r="G55" s="240"/>
      <c r="H55" s="240"/>
      <c r="I55" s="371" t="str">
        <f t="shared" si="0"/>
        <v>  </v>
      </c>
    </row>
    <row r="56" spans="1:9" ht="19.5" customHeight="1">
      <c r="A56" s="151"/>
      <c r="B56" s="338">
        <v>206</v>
      </c>
      <c r="C56" s="157" t="s">
        <v>381</v>
      </c>
      <c r="D56" s="339" t="s">
        <v>382</v>
      </c>
      <c r="E56" s="239"/>
      <c r="F56" s="240"/>
      <c r="G56" s="240"/>
      <c r="H56" s="240"/>
      <c r="I56" s="371" t="str">
        <f t="shared" si="0"/>
        <v>  </v>
      </c>
    </row>
    <row r="57" spans="1:9" ht="19.5" customHeight="1">
      <c r="A57" s="151"/>
      <c r="B57" s="562" t="s">
        <v>383</v>
      </c>
      <c r="C57" s="155" t="s">
        <v>384</v>
      </c>
      <c r="D57" s="563" t="s">
        <v>385</v>
      </c>
      <c r="E57" s="541">
        <f>+E59+E60+E61</f>
        <v>2655</v>
      </c>
      <c r="F57" s="523">
        <f>+F59+F60+F61</f>
        <v>6775</v>
      </c>
      <c r="G57" s="523">
        <f>+G59+G60+G61</f>
        <v>6775</v>
      </c>
      <c r="H57" s="558">
        <f>+H59+H60+H61</f>
        <v>7607</v>
      </c>
      <c r="I57" s="577">
        <f t="shared" si="0"/>
        <v>1.1228044280442804</v>
      </c>
    </row>
    <row r="58" spans="1:9" ht="12" customHeight="1">
      <c r="A58" s="151"/>
      <c r="B58" s="562"/>
      <c r="C58" s="156" t="s">
        <v>386</v>
      </c>
      <c r="D58" s="563"/>
      <c r="E58" s="542"/>
      <c r="F58" s="524"/>
      <c r="G58" s="524"/>
      <c r="H58" s="559"/>
      <c r="I58" s="578" t="str">
        <f t="shared" si="0"/>
        <v>  </v>
      </c>
    </row>
    <row r="59" spans="2:9" ht="23.25" customHeight="1">
      <c r="B59" s="159" t="s">
        <v>387</v>
      </c>
      <c r="C59" s="157" t="s">
        <v>388</v>
      </c>
      <c r="D59" s="339" t="s">
        <v>389</v>
      </c>
      <c r="E59" s="239">
        <v>2652</v>
      </c>
      <c r="F59" s="240">
        <v>1525</v>
      </c>
      <c r="G59" s="240">
        <v>1525</v>
      </c>
      <c r="H59" s="359">
        <v>1518</v>
      </c>
      <c r="I59" s="371">
        <f t="shared" si="0"/>
        <v>0.9954098360655738</v>
      </c>
    </row>
    <row r="60" spans="2:9" ht="19.5" customHeight="1">
      <c r="B60" s="159">
        <v>223</v>
      </c>
      <c r="C60" s="157" t="s">
        <v>390</v>
      </c>
      <c r="D60" s="339" t="s">
        <v>391</v>
      </c>
      <c r="E60" s="239">
        <v>0</v>
      </c>
      <c r="F60" s="240">
        <v>5250</v>
      </c>
      <c r="G60" s="240">
        <v>5250</v>
      </c>
      <c r="H60" s="240">
        <v>6086</v>
      </c>
      <c r="I60" s="371">
        <f t="shared" si="0"/>
        <v>1.1592380952380952</v>
      </c>
    </row>
    <row r="61" spans="1:9" ht="25.5" customHeight="1">
      <c r="A61" s="151"/>
      <c r="B61" s="338">
        <v>224</v>
      </c>
      <c r="C61" s="157" t="s">
        <v>392</v>
      </c>
      <c r="D61" s="339" t="s">
        <v>393</v>
      </c>
      <c r="E61" s="239">
        <v>3</v>
      </c>
      <c r="F61" s="240">
        <v>0</v>
      </c>
      <c r="G61" s="240">
        <v>0</v>
      </c>
      <c r="H61" s="240">
        <v>3</v>
      </c>
      <c r="I61" s="371" t="str">
        <f t="shared" si="0"/>
        <v>  </v>
      </c>
    </row>
    <row r="62" spans="1:9" ht="19.5" customHeight="1">
      <c r="A62" s="151"/>
      <c r="B62" s="562">
        <v>23</v>
      </c>
      <c r="C62" s="155" t="s">
        <v>394</v>
      </c>
      <c r="D62" s="563" t="s">
        <v>395</v>
      </c>
      <c r="E62" s="541"/>
      <c r="F62" s="523"/>
      <c r="G62" s="523"/>
      <c r="H62" s="558"/>
      <c r="I62" s="577" t="str">
        <f t="shared" si="0"/>
        <v>  </v>
      </c>
    </row>
    <row r="63" spans="1:9" ht="19.5" customHeight="1">
      <c r="A63" s="151"/>
      <c r="B63" s="562"/>
      <c r="C63" s="156" t="s">
        <v>396</v>
      </c>
      <c r="D63" s="563"/>
      <c r="E63" s="542"/>
      <c r="F63" s="524"/>
      <c r="G63" s="524"/>
      <c r="H63" s="559"/>
      <c r="I63" s="578" t="str">
        <f t="shared" si="0"/>
        <v>  </v>
      </c>
    </row>
    <row r="64" spans="2:9" ht="25.5" customHeight="1">
      <c r="B64" s="159">
        <v>230</v>
      </c>
      <c r="C64" s="157" t="s">
        <v>397</v>
      </c>
      <c r="D64" s="339" t="s">
        <v>398</v>
      </c>
      <c r="E64" s="239"/>
      <c r="F64" s="240"/>
      <c r="G64" s="240"/>
      <c r="H64" s="240"/>
      <c r="I64" s="371" t="str">
        <f t="shared" si="0"/>
        <v>  </v>
      </c>
    </row>
    <row r="65" spans="2:9" ht="25.5" customHeight="1">
      <c r="B65" s="159">
        <v>231</v>
      </c>
      <c r="C65" s="157" t="s">
        <v>399</v>
      </c>
      <c r="D65" s="339" t="s">
        <v>400</v>
      </c>
      <c r="E65" s="239"/>
      <c r="F65" s="240"/>
      <c r="G65" s="240"/>
      <c r="H65" s="240"/>
      <c r="I65" s="371" t="str">
        <f t="shared" si="0"/>
        <v>  </v>
      </c>
    </row>
    <row r="66" spans="2:9" ht="19.5" customHeight="1">
      <c r="B66" s="159" t="s">
        <v>401</v>
      </c>
      <c r="C66" s="157" t="s">
        <v>402</v>
      </c>
      <c r="D66" s="339" t="s">
        <v>403</v>
      </c>
      <c r="E66" s="239"/>
      <c r="F66" s="240"/>
      <c r="G66" s="240"/>
      <c r="H66" s="240"/>
      <c r="I66" s="371" t="str">
        <f t="shared" si="0"/>
        <v>  </v>
      </c>
    </row>
    <row r="67" spans="2:9" ht="25.5" customHeight="1">
      <c r="B67" s="159" t="s">
        <v>404</v>
      </c>
      <c r="C67" s="157" t="s">
        <v>405</v>
      </c>
      <c r="D67" s="339" t="s">
        <v>406</v>
      </c>
      <c r="E67" s="239"/>
      <c r="F67" s="240"/>
      <c r="G67" s="240"/>
      <c r="H67" s="240"/>
      <c r="I67" s="371" t="str">
        <f t="shared" si="0"/>
        <v>  </v>
      </c>
    </row>
    <row r="68" spans="2:9" ht="25.5" customHeight="1">
      <c r="B68" s="159">
        <v>235</v>
      </c>
      <c r="C68" s="157" t="s">
        <v>407</v>
      </c>
      <c r="D68" s="339" t="s">
        <v>408</v>
      </c>
      <c r="E68" s="239"/>
      <c r="F68" s="240"/>
      <c r="G68" s="240"/>
      <c r="H68" s="240"/>
      <c r="I68" s="371" t="str">
        <f t="shared" si="0"/>
        <v>  </v>
      </c>
    </row>
    <row r="69" spans="2:9" ht="25.5" customHeight="1">
      <c r="B69" s="159" t="s">
        <v>409</v>
      </c>
      <c r="C69" s="157" t="s">
        <v>410</v>
      </c>
      <c r="D69" s="339" t="s">
        <v>411</v>
      </c>
      <c r="E69" s="239"/>
      <c r="F69" s="240"/>
      <c r="G69" s="240"/>
      <c r="H69" s="240"/>
      <c r="I69" s="371" t="str">
        <f t="shared" si="0"/>
        <v>  </v>
      </c>
    </row>
    <row r="70" spans="2:9" ht="25.5" customHeight="1">
      <c r="B70" s="159">
        <v>237</v>
      </c>
      <c r="C70" s="157" t="s">
        <v>412</v>
      </c>
      <c r="D70" s="339" t="s">
        <v>413</v>
      </c>
      <c r="E70" s="239"/>
      <c r="F70" s="240"/>
      <c r="G70" s="240"/>
      <c r="H70" s="240"/>
      <c r="I70" s="371" t="str">
        <f t="shared" si="0"/>
        <v>  </v>
      </c>
    </row>
    <row r="71" spans="2:9" ht="19.5" customHeight="1">
      <c r="B71" s="159" t="s">
        <v>414</v>
      </c>
      <c r="C71" s="157" t="s">
        <v>415</v>
      </c>
      <c r="D71" s="339" t="s">
        <v>416</v>
      </c>
      <c r="E71" s="239"/>
      <c r="F71" s="240"/>
      <c r="G71" s="240"/>
      <c r="H71" s="240"/>
      <c r="I71" s="371" t="str">
        <f t="shared" si="0"/>
        <v>  </v>
      </c>
    </row>
    <row r="72" spans="2:9" ht="19.5" customHeight="1">
      <c r="B72" s="159">
        <v>24</v>
      </c>
      <c r="C72" s="157" t="s">
        <v>417</v>
      </c>
      <c r="D72" s="339" t="s">
        <v>418</v>
      </c>
      <c r="E72" s="239">
        <v>109821</v>
      </c>
      <c r="F72" s="240">
        <v>45644</v>
      </c>
      <c r="G72" s="240">
        <v>45644</v>
      </c>
      <c r="H72" s="240">
        <v>62543</v>
      </c>
      <c r="I72" s="371">
        <f t="shared" si="0"/>
        <v>1.3702348610989397</v>
      </c>
    </row>
    <row r="73" spans="2:9" ht="25.5" customHeight="1">
      <c r="B73" s="159" t="s">
        <v>419</v>
      </c>
      <c r="C73" s="157" t="s">
        <v>420</v>
      </c>
      <c r="D73" s="339" t="s">
        <v>421</v>
      </c>
      <c r="E73" s="239">
        <v>238</v>
      </c>
      <c r="F73" s="240">
        <v>471</v>
      </c>
      <c r="G73" s="240">
        <v>471</v>
      </c>
      <c r="H73" s="240">
        <v>481</v>
      </c>
      <c r="I73" s="371">
        <f aca="true" t="shared" si="1" ref="I73:I136">_xlfn.IFERROR(H73/G73,"  ")</f>
        <v>1.0212314225053079</v>
      </c>
    </row>
    <row r="74" spans="2:9" ht="25.5" customHeight="1">
      <c r="B74" s="159"/>
      <c r="C74" s="149" t="s">
        <v>422</v>
      </c>
      <c r="D74" s="339" t="s">
        <v>423</v>
      </c>
      <c r="E74" s="239">
        <f>+E9+E40+E41</f>
        <v>617807</v>
      </c>
      <c r="F74" s="240">
        <f>+F8+F9+F40+F41</f>
        <v>632083</v>
      </c>
      <c r="G74" s="240">
        <f>+G8+G9+G40+G41</f>
        <v>632083</v>
      </c>
      <c r="H74" s="386">
        <f>+H9+H40+H41</f>
        <v>633487</v>
      </c>
      <c r="I74" s="387">
        <f t="shared" si="1"/>
        <v>1.0022212272755318</v>
      </c>
    </row>
    <row r="75" spans="2:9" ht="19.5" customHeight="1">
      <c r="B75" s="159">
        <v>88</v>
      </c>
      <c r="C75" s="149" t="s">
        <v>424</v>
      </c>
      <c r="D75" s="339" t="s">
        <v>425</v>
      </c>
      <c r="E75" s="239">
        <v>43760</v>
      </c>
      <c r="F75" s="240">
        <v>134108</v>
      </c>
      <c r="G75" s="240">
        <v>134108</v>
      </c>
      <c r="H75" s="359">
        <v>152176</v>
      </c>
      <c r="I75" s="371">
        <f t="shared" si="1"/>
        <v>1.1347272347660096</v>
      </c>
    </row>
    <row r="76" spans="1:9" ht="19.5" customHeight="1">
      <c r="A76" s="151"/>
      <c r="B76" s="160"/>
      <c r="C76" s="149" t="s">
        <v>66</v>
      </c>
      <c r="D76" s="260"/>
      <c r="E76" s="239"/>
      <c r="F76" s="240"/>
      <c r="G76" s="240"/>
      <c r="H76" s="240"/>
      <c r="I76" s="371" t="str">
        <f t="shared" si="1"/>
        <v>  </v>
      </c>
    </row>
    <row r="77" spans="1:9" ht="19.5" customHeight="1">
      <c r="A77" s="151"/>
      <c r="B77" s="562"/>
      <c r="C77" s="153" t="s">
        <v>426</v>
      </c>
      <c r="D77" s="563" t="s">
        <v>132</v>
      </c>
      <c r="E77" s="541">
        <f>+E79+E80+E81+E82+E83-E84+E85+E88-E89</f>
        <v>239829</v>
      </c>
      <c r="F77" s="523">
        <f>+F79+F80+F81+F82+F83-F84+F85+F88-F89</f>
        <v>225318</v>
      </c>
      <c r="G77" s="523">
        <f>+G79+G80+G81+G82+G83-G84+G85+G88-G89</f>
        <v>225318</v>
      </c>
      <c r="H77" s="558">
        <f>+H79+H80+H81+H82+H83-H84+H85+H88-H89</f>
        <v>225284</v>
      </c>
      <c r="I77" s="577">
        <f t="shared" si="1"/>
        <v>0.9998491021578392</v>
      </c>
    </row>
    <row r="78" spans="1:9" ht="19.5" customHeight="1">
      <c r="A78" s="151"/>
      <c r="B78" s="562"/>
      <c r="C78" s="154" t="s">
        <v>427</v>
      </c>
      <c r="D78" s="563"/>
      <c r="E78" s="542"/>
      <c r="F78" s="524"/>
      <c r="G78" s="524"/>
      <c r="H78" s="559"/>
      <c r="I78" s="578" t="str">
        <f t="shared" si="1"/>
        <v>  </v>
      </c>
    </row>
    <row r="79" spans="1:9" ht="19.5" customHeight="1">
      <c r="A79" s="151"/>
      <c r="B79" s="338" t="s">
        <v>428</v>
      </c>
      <c r="C79" s="157" t="s">
        <v>429</v>
      </c>
      <c r="D79" s="339" t="s">
        <v>133</v>
      </c>
      <c r="E79" s="239">
        <v>97477</v>
      </c>
      <c r="F79" s="240">
        <v>97477</v>
      </c>
      <c r="G79" s="240">
        <v>97477</v>
      </c>
      <c r="H79" s="240">
        <v>97477</v>
      </c>
      <c r="I79" s="371">
        <f t="shared" si="1"/>
        <v>1</v>
      </c>
    </row>
    <row r="80" spans="2:9" ht="19.5" customHeight="1">
      <c r="B80" s="159">
        <v>31</v>
      </c>
      <c r="C80" s="157" t="s">
        <v>430</v>
      </c>
      <c r="D80" s="339" t="s">
        <v>134</v>
      </c>
      <c r="E80" s="239"/>
      <c r="F80" s="240"/>
      <c r="G80" s="240"/>
      <c r="H80" s="240"/>
      <c r="I80" s="371" t="str">
        <f t="shared" si="1"/>
        <v>  </v>
      </c>
    </row>
    <row r="81" spans="2:9" ht="19.5" customHeight="1">
      <c r="B81" s="159">
        <v>306</v>
      </c>
      <c r="C81" s="157" t="s">
        <v>431</v>
      </c>
      <c r="D81" s="339" t="s">
        <v>135</v>
      </c>
      <c r="E81" s="239"/>
      <c r="F81" s="240"/>
      <c r="G81" s="240"/>
      <c r="H81" s="240"/>
      <c r="I81" s="371" t="str">
        <f t="shared" si="1"/>
        <v>  </v>
      </c>
    </row>
    <row r="82" spans="2:9" ht="19.5" customHeight="1">
      <c r="B82" s="159">
        <v>32</v>
      </c>
      <c r="C82" s="157" t="s">
        <v>432</v>
      </c>
      <c r="D82" s="339" t="s">
        <v>136</v>
      </c>
      <c r="E82" s="239"/>
      <c r="F82" s="240"/>
      <c r="G82" s="240"/>
      <c r="H82" s="240"/>
      <c r="I82" s="371" t="str">
        <f t="shared" si="1"/>
        <v>  </v>
      </c>
    </row>
    <row r="83" spans="2:9" ht="58.5" customHeight="1">
      <c r="B83" s="159" t="s">
        <v>433</v>
      </c>
      <c r="C83" s="157" t="s">
        <v>434</v>
      </c>
      <c r="D83" s="339" t="s">
        <v>137</v>
      </c>
      <c r="E83" s="239"/>
      <c r="F83" s="240"/>
      <c r="G83" s="240"/>
      <c r="H83" s="240"/>
      <c r="I83" s="371" t="str">
        <f t="shared" si="1"/>
        <v>  </v>
      </c>
    </row>
    <row r="84" spans="2:9" ht="49.5" customHeight="1">
      <c r="B84" s="159" t="s">
        <v>435</v>
      </c>
      <c r="C84" s="157" t="s">
        <v>436</v>
      </c>
      <c r="D84" s="339" t="s">
        <v>138</v>
      </c>
      <c r="E84" s="239"/>
      <c r="F84" s="240"/>
      <c r="G84" s="240"/>
      <c r="H84" s="240"/>
      <c r="I84" s="371" t="str">
        <f t="shared" si="1"/>
        <v>  </v>
      </c>
    </row>
    <row r="85" spans="2:9" ht="19.5" customHeight="1">
      <c r="B85" s="159">
        <v>34</v>
      </c>
      <c r="C85" s="157" t="s">
        <v>437</v>
      </c>
      <c r="D85" s="339" t="s">
        <v>139</v>
      </c>
      <c r="E85" s="239">
        <f>+E86+E87</f>
        <v>142352</v>
      </c>
      <c r="F85" s="240">
        <f>+F86+F87</f>
        <v>127841</v>
      </c>
      <c r="G85" s="240">
        <f>+G86+G87</f>
        <v>127841</v>
      </c>
      <c r="H85" s="386">
        <f>+H86+H87</f>
        <v>127807</v>
      </c>
      <c r="I85" s="387">
        <f>_xlfn.IFERROR(H85/G85,"  ")</f>
        <v>0.9997340446335683</v>
      </c>
    </row>
    <row r="86" spans="2:9" ht="19.5" customHeight="1">
      <c r="B86" s="159">
        <v>340</v>
      </c>
      <c r="C86" s="157" t="s">
        <v>149</v>
      </c>
      <c r="D86" s="339" t="s">
        <v>140</v>
      </c>
      <c r="E86" s="239">
        <v>112928</v>
      </c>
      <c r="F86" s="240">
        <v>127640</v>
      </c>
      <c r="G86" s="240">
        <v>127640</v>
      </c>
      <c r="H86" s="359">
        <v>127640</v>
      </c>
      <c r="I86" s="371">
        <f t="shared" si="1"/>
        <v>1</v>
      </c>
    </row>
    <row r="87" spans="2:9" ht="19.5" customHeight="1">
      <c r="B87" s="159">
        <v>341</v>
      </c>
      <c r="C87" s="157" t="s">
        <v>438</v>
      </c>
      <c r="D87" s="339" t="s">
        <v>141</v>
      </c>
      <c r="E87" s="239">
        <v>29424</v>
      </c>
      <c r="F87" s="240">
        <v>201</v>
      </c>
      <c r="G87" s="240">
        <v>201</v>
      </c>
      <c r="H87" s="240">
        <v>167</v>
      </c>
      <c r="I87" s="371">
        <f t="shared" si="1"/>
        <v>0.8308457711442786</v>
      </c>
    </row>
    <row r="88" spans="2:9" ht="19.5" customHeight="1">
      <c r="B88" s="159"/>
      <c r="C88" s="157" t="s">
        <v>439</v>
      </c>
      <c r="D88" s="339" t="s">
        <v>142</v>
      </c>
      <c r="E88" s="239"/>
      <c r="F88" s="240"/>
      <c r="G88" s="240"/>
      <c r="H88" s="240"/>
      <c r="I88" s="371" t="str">
        <f t="shared" si="1"/>
        <v>  </v>
      </c>
    </row>
    <row r="89" spans="2:9" ht="19.5" customHeight="1">
      <c r="B89" s="159">
        <v>35</v>
      </c>
      <c r="C89" s="157" t="s">
        <v>440</v>
      </c>
      <c r="D89" s="339" t="s">
        <v>143</v>
      </c>
      <c r="E89" s="239"/>
      <c r="F89" s="240"/>
      <c r="G89" s="240"/>
      <c r="H89" s="240"/>
      <c r="I89" s="371" t="str">
        <f t="shared" si="1"/>
        <v>  </v>
      </c>
    </row>
    <row r="90" spans="2:9" ht="19.5" customHeight="1">
      <c r="B90" s="159">
        <v>350</v>
      </c>
      <c r="C90" s="157" t="s">
        <v>441</v>
      </c>
      <c r="D90" s="339" t="s">
        <v>144</v>
      </c>
      <c r="E90" s="239"/>
      <c r="F90" s="240"/>
      <c r="G90" s="240"/>
      <c r="H90" s="240"/>
      <c r="I90" s="371" t="str">
        <f t="shared" si="1"/>
        <v>  </v>
      </c>
    </row>
    <row r="91" spans="1:9" ht="19.5" customHeight="1">
      <c r="A91" s="151"/>
      <c r="B91" s="338">
        <v>351</v>
      </c>
      <c r="C91" s="157" t="s">
        <v>155</v>
      </c>
      <c r="D91" s="339" t="s">
        <v>145</v>
      </c>
      <c r="E91" s="239"/>
      <c r="F91" s="240"/>
      <c r="G91" s="240"/>
      <c r="H91" s="240"/>
      <c r="I91" s="371" t="str">
        <f t="shared" si="1"/>
        <v>  </v>
      </c>
    </row>
    <row r="92" spans="1:9" ht="22.5" customHeight="1">
      <c r="A92" s="151"/>
      <c r="B92" s="562"/>
      <c r="C92" s="153" t="s">
        <v>442</v>
      </c>
      <c r="D92" s="563" t="s">
        <v>146</v>
      </c>
      <c r="E92" s="541">
        <f>+E94+E99+E108</f>
        <v>273832</v>
      </c>
      <c r="F92" s="523">
        <f>+F94+F99+F108</f>
        <v>263079</v>
      </c>
      <c r="G92" s="523">
        <f>+G94+G99+G108</f>
        <v>263079</v>
      </c>
      <c r="H92" s="564">
        <f>+H94+H99+H108</f>
        <v>260607</v>
      </c>
      <c r="I92" s="525">
        <f t="shared" si="1"/>
        <v>0.9906035829541696</v>
      </c>
    </row>
    <row r="93" spans="1:9" ht="13.5" customHeight="1">
      <c r="A93" s="151"/>
      <c r="B93" s="562"/>
      <c r="C93" s="154" t="s">
        <v>443</v>
      </c>
      <c r="D93" s="563"/>
      <c r="E93" s="542"/>
      <c r="F93" s="524"/>
      <c r="G93" s="524"/>
      <c r="H93" s="565"/>
      <c r="I93" s="526" t="str">
        <f t="shared" si="1"/>
        <v>  </v>
      </c>
    </row>
    <row r="94" spans="1:9" ht="19.5" customHeight="1">
      <c r="A94" s="151"/>
      <c r="B94" s="562">
        <v>40</v>
      </c>
      <c r="C94" s="155" t="s">
        <v>444</v>
      </c>
      <c r="D94" s="563" t="s">
        <v>147</v>
      </c>
      <c r="E94" s="541">
        <f>+E96+E97+E98</f>
        <v>60015</v>
      </c>
      <c r="F94" s="523">
        <f>+F96+F97+F98</f>
        <v>60961</v>
      </c>
      <c r="G94" s="523">
        <f>+G96+G97+G98</f>
        <v>60961</v>
      </c>
      <c r="H94" s="564">
        <f>+H96+H97+H98</f>
        <v>58746</v>
      </c>
      <c r="I94" s="525">
        <f t="shared" si="1"/>
        <v>0.9636652942044914</v>
      </c>
    </row>
    <row r="95" spans="1:9" ht="14.25" customHeight="1">
      <c r="A95" s="151"/>
      <c r="B95" s="562"/>
      <c r="C95" s="156" t="s">
        <v>445</v>
      </c>
      <c r="D95" s="563"/>
      <c r="E95" s="542"/>
      <c r="F95" s="524"/>
      <c r="G95" s="524"/>
      <c r="H95" s="565"/>
      <c r="I95" s="526" t="str">
        <f t="shared" si="1"/>
        <v>  </v>
      </c>
    </row>
    <row r="96" spans="1:9" ht="25.5" customHeight="1">
      <c r="A96" s="151"/>
      <c r="B96" s="338">
        <v>404</v>
      </c>
      <c r="C96" s="157" t="s">
        <v>446</v>
      </c>
      <c r="D96" s="339" t="s">
        <v>148</v>
      </c>
      <c r="E96" s="239">
        <v>35529</v>
      </c>
      <c r="F96" s="240">
        <v>34456</v>
      </c>
      <c r="G96" s="240">
        <v>34456</v>
      </c>
      <c r="H96" s="240">
        <v>31891</v>
      </c>
      <c r="I96" s="371">
        <f t="shared" si="1"/>
        <v>0.925557232412352</v>
      </c>
    </row>
    <row r="97" spans="1:9" ht="19.5" customHeight="1">
      <c r="A97" s="151"/>
      <c r="B97" s="338">
        <v>400</v>
      </c>
      <c r="C97" s="157" t="s">
        <v>447</v>
      </c>
      <c r="D97" s="339" t="s">
        <v>150</v>
      </c>
      <c r="E97" s="239"/>
      <c r="F97" s="240"/>
      <c r="G97" s="240"/>
      <c r="H97" s="240"/>
      <c r="I97" s="371" t="str">
        <f t="shared" si="1"/>
        <v>  </v>
      </c>
    </row>
    <row r="98" spans="1:9" ht="19.5" customHeight="1">
      <c r="A98" s="151"/>
      <c r="B98" s="338" t="s">
        <v>448</v>
      </c>
      <c r="C98" s="157" t="s">
        <v>449</v>
      </c>
      <c r="D98" s="339" t="s">
        <v>151</v>
      </c>
      <c r="E98" s="239">
        <v>24486</v>
      </c>
      <c r="F98" s="240">
        <v>26505</v>
      </c>
      <c r="G98" s="240">
        <v>26505</v>
      </c>
      <c r="H98" s="240">
        <v>26855</v>
      </c>
      <c r="I98" s="371">
        <f t="shared" si="1"/>
        <v>1.0132050556498773</v>
      </c>
    </row>
    <row r="99" spans="1:9" ht="19.5" customHeight="1">
      <c r="A99" s="151"/>
      <c r="B99" s="562">
        <v>41</v>
      </c>
      <c r="C99" s="155" t="s">
        <v>450</v>
      </c>
      <c r="D99" s="563" t="s">
        <v>152</v>
      </c>
      <c r="E99" s="541">
        <f>+E101+E102+E103+E104+E105+E106+E107</f>
        <v>213817</v>
      </c>
      <c r="F99" s="523">
        <f>+F101+F102+F103+F104+F105+F106+F107</f>
        <v>202118</v>
      </c>
      <c r="G99" s="523">
        <f>+G101+G102+G103+G104+G105+G106+G107</f>
        <v>202118</v>
      </c>
      <c r="H99" s="558">
        <f>+H101+H102+H103+H104+H105+H106+H107</f>
        <v>201861</v>
      </c>
      <c r="I99" s="577">
        <f t="shared" si="1"/>
        <v>0.9987284655498273</v>
      </c>
    </row>
    <row r="100" spans="1:9" ht="12" customHeight="1">
      <c r="A100" s="151"/>
      <c r="B100" s="562"/>
      <c r="C100" s="156" t="s">
        <v>451</v>
      </c>
      <c r="D100" s="563"/>
      <c r="E100" s="542"/>
      <c r="F100" s="524"/>
      <c r="G100" s="524"/>
      <c r="H100" s="559"/>
      <c r="I100" s="578" t="str">
        <f t="shared" si="1"/>
        <v>  </v>
      </c>
    </row>
    <row r="101" spans="2:9" ht="19.5" customHeight="1">
      <c r="B101" s="159">
        <v>410</v>
      </c>
      <c r="C101" s="157" t="s">
        <v>452</v>
      </c>
      <c r="D101" s="339" t="s">
        <v>153</v>
      </c>
      <c r="E101" s="239">
        <v>194458</v>
      </c>
      <c r="F101" s="240">
        <v>194458</v>
      </c>
      <c r="G101" s="240">
        <v>194458</v>
      </c>
      <c r="H101" s="359">
        <v>194458</v>
      </c>
      <c r="I101" s="371">
        <f t="shared" si="1"/>
        <v>1</v>
      </c>
    </row>
    <row r="102" spans="2:9" ht="36.75" customHeight="1">
      <c r="B102" s="159" t="s">
        <v>453</v>
      </c>
      <c r="C102" s="157" t="s">
        <v>454</v>
      </c>
      <c r="D102" s="339" t="s">
        <v>154</v>
      </c>
      <c r="E102" s="239"/>
      <c r="F102" s="240"/>
      <c r="G102" s="240"/>
      <c r="H102" s="240"/>
      <c r="I102" s="371" t="str">
        <f t="shared" si="1"/>
        <v>  </v>
      </c>
    </row>
    <row r="103" spans="2:9" ht="39" customHeight="1">
      <c r="B103" s="159" t="s">
        <v>453</v>
      </c>
      <c r="C103" s="157" t="s">
        <v>455</v>
      </c>
      <c r="D103" s="339" t="s">
        <v>156</v>
      </c>
      <c r="E103" s="239"/>
      <c r="F103" s="240"/>
      <c r="G103" s="240"/>
      <c r="H103" s="240"/>
      <c r="I103" s="371" t="str">
        <f t="shared" si="1"/>
        <v>  </v>
      </c>
    </row>
    <row r="104" spans="2:9" ht="25.5" customHeight="1">
      <c r="B104" s="159" t="s">
        <v>456</v>
      </c>
      <c r="C104" s="157" t="s">
        <v>457</v>
      </c>
      <c r="D104" s="339" t="s">
        <v>157</v>
      </c>
      <c r="E104" s="239">
        <v>14439</v>
      </c>
      <c r="F104" s="240">
        <v>7660</v>
      </c>
      <c r="G104" s="240">
        <v>7660</v>
      </c>
      <c r="H104" s="240">
        <v>7403</v>
      </c>
      <c r="I104" s="371">
        <f t="shared" si="1"/>
        <v>0.9664490861618799</v>
      </c>
    </row>
    <row r="105" spans="2:9" ht="25.5" customHeight="1">
      <c r="B105" s="159" t="s">
        <v>458</v>
      </c>
      <c r="C105" s="157" t="s">
        <v>459</v>
      </c>
      <c r="D105" s="339" t="s">
        <v>158</v>
      </c>
      <c r="E105" s="239"/>
      <c r="F105" s="240"/>
      <c r="G105" s="240"/>
      <c r="H105" s="240"/>
      <c r="I105" s="371" t="str">
        <f t="shared" si="1"/>
        <v>  </v>
      </c>
    </row>
    <row r="106" spans="2:9" ht="19.5" customHeight="1">
      <c r="B106" s="159">
        <v>413</v>
      </c>
      <c r="C106" s="157" t="s">
        <v>460</v>
      </c>
      <c r="D106" s="339" t="s">
        <v>159</v>
      </c>
      <c r="E106" s="239"/>
      <c r="F106" s="240"/>
      <c r="G106" s="240"/>
      <c r="H106" s="240"/>
      <c r="I106" s="371" t="str">
        <f t="shared" si="1"/>
        <v>  </v>
      </c>
    </row>
    <row r="107" spans="2:9" ht="19.5" customHeight="1">
      <c r="B107" s="159">
        <v>419</v>
      </c>
      <c r="C107" s="157" t="s">
        <v>461</v>
      </c>
      <c r="D107" s="339" t="s">
        <v>160</v>
      </c>
      <c r="E107" s="239">
        <v>4920</v>
      </c>
      <c r="F107" s="240">
        <v>0</v>
      </c>
      <c r="G107" s="240">
        <v>0</v>
      </c>
      <c r="H107" s="240">
        <v>0</v>
      </c>
      <c r="I107" s="371"/>
    </row>
    <row r="108" spans="2:9" ht="24" customHeight="1">
      <c r="B108" s="159" t="s">
        <v>462</v>
      </c>
      <c r="C108" s="157" t="s">
        <v>463</v>
      </c>
      <c r="D108" s="339" t="s">
        <v>161</v>
      </c>
      <c r="E108" s="239">
        <v>0</v>
      </c>
      <c r="F108" s="240"/>
      <c r="G108" s="240"/>
      <c r="H108" s="240"/>
      <c r="I108" s="371" t="str">
        <f t="shared" si="1"/>
        <v>  </v>
      </c>
    </row>
    <row r="109" spans="2:9" ht="19.5" customHeight="1">
      <c r="B109" s="159">
        <v>498</v>
      </c>
      <c r="C109" s="149" t="s">
        <v>464</v>
      </c>
      <c r="D109" s="339" t="s">
        <v>162</v>
      </c>
      <c r="E109" s="239"/>
      <c r="F109" s="240"/>
      <c r="G109" s="240"/>
      <c r="H109" s="240"/>
      <c r="I109" s="371" t="str">
        <f t="shared" si="1"/>
        <v>  </v>
      </c>
    </row>
    <row r="110" spans="1:9" ht="24" customHeight="1">
      <c r="A110" s="151"/>
      <c r="B110" s="338" t="s">
        <v>465</v>
      </c>
      <c r="C110" s="149" t="s">
        <v>466</v>
      </c>
      <c r="D110" s="339" t="s">
        <v>163</v>
      </c>
      <c r="E110" s="239">
        <v>26709</v>
      </c>
      <c r="F110" s="240">
        <v>55633</v>
      </c>
      <c r="G110" s="240">
        <v>55633</v>
      </c>
      <c r="H110" s="240">
        <v>55604</v>
      </c>
      <c r="I110" s="371">
        <f t="shared" si="1"/>
        <v>0.9994787266550429</v>
      </c>
    </row>
    <row r="111" spans="1:9" ht="23.25" customHeight="1">
      <c r="A111" s="151"/>
      <c r="B111" s="562"/>
      <c r="C111" s="153" t="s">
        <v>467</v>
      </c>
      <c r="D111" s="563" t="s">
        <v>164</v>
      </c>
      <c r="E111" s="541">
        <v>77437</v>
      </c>
      <c r="F111" s="523">
        <f>+F113+F114+F123+F124+F132+F137+F138</f>
        <v>88053</v>
      </c>
      <c r="G111" s="523">
        <f>+G113+G114+G123+G124+G132+G137+G138</f>
        <v>88053</v>
      </c>
      <c r="H111" s="572">
        <f>+H113+H114+H123+H124+H132+H137+H138</f>
        <v>91992</v>
      </c>
      <c r="I111" s="577">
        <f t="shared" si="1"/>
        <v>1.0447344213144356</v>
      </c>
    </row>
    <row r="112" spans="1:9" ht="13.5" customHeight="1">
      <c r="A112" s="151"/>
      <c r="B112" s="562"/>
      <c r="C112" s="154" t="s">
        <v>468</v>
      </c>
      <c r="D112" s="563"/>
      <c r="E112" s="542"/>
      <c r="F112" s="524"/>
      <c r="G112" s="524"/>
      <c r="H112" s="573"/>
      <c r="I112" s="578" t="str">
        <f t="shared" si="1"/>
        <v>  </v>
      </c>
    </row>
    <row r="113" spans="1:9" ht="19.5" customHeight="1">
      <c r="A113" s="151"/>
      <c r="B113" s="338">
        <v>467</v>
      </c>
      <c r="C113" s="157" t="s">
        <v>469</v>
      </c>
      <c r="D113" s="339" t="s">
        <v>165</v>
      </c>
      <c r="E113" s="239"/>
      <c r="F113" s="240"/>
      <c r="G113" s="240"/>
      <c r="H113" s="240"/>
      <c r="I113" s="371" t="str">
        <f t="shared" si="1"/>
        <v>  </v>
      </c>
    </row>
    <row r="114" spans="1:9" ht="19.5" customHeight="1">
      <c r="A114" s="151"/>
      <c r="B114" s="562" t="s">
        <v>470</v>
      </c>
      <c r="C114" s="155" t="s">
        <v>471</v>
      </c>
      <c r="D114" s="563" t="s">
        <v>166</v>
      </c>
      <c r="E114" s="541">
        <f>+E116+E117+E118+E119+E120+E121+E122</f>
        <v>14158</v>
      </c>
      <c r="F114" s="523">
        <f>+F116+F117+F118+F119+F120+F121+F122</f>
        <v>11698</v>
      </c>
      <c r="G114" s="523">
        <f>+G116+G117+G118+G119+G120+G121+G122</f>
        <v>11698</v>
      </c>
      <c r="H114" s="570">
        <f>+H116+H117+H118+H119+H120+H121+H122</f>
        <v>11924</v>
      </c>
      <c r="I114" s="577">
        <f t="shared" si="1"/>
        <v>1.0193195418020173</v>
      </c>
    </row>
    <row r="115" spans="1:9" ht="15" customHeight="1">
      <c r="A115" s="151"/>
      <c r="B115" s="562"/>
      <c r="C115" s="156" t="s">
        <v>472</v>
      </c>
      <c r="D115" s="563"/>
      <c r="E115" s="542"/>
      <c r="F115" s="524"/>
      <c r="G115" s="524"/>
      <c r="H115" s="571"/>
      <c r="I115" s="578" t="str">
        <f t="shared" si="1"/>
        <v>  </v>
      </c>
    </row>
    <row r="116" spans="1:9" ht="25.5" customHeight="1">
      <c r="A116" s="151"/>
      <c r="B116" s="338" t="s">
        <v>473</v>
      </c>
      <c r="C116" s="157" t="s">
        <v>474</v>
      </c>
      <c r="D116" s="339" t="s">
        <v>167</v>
      </c>
      <c r="E116" s="239"/>
      <c r="F116" s="240"/>
      <c r="G116" s="240"/>
      <c r="H116" s="240"/>
      <c r="I116" s="371" t="str">
        <f t="shared" si="1"/>
        <v>  </v>
      </c>
    </row>
    <row r="117" spans="2:9" ht="25.5" customHeight="1">
      <c r="B117" s="159" t="s">
        <v>473</v>
      </c>
      <c r="C117" s="157" t="s">
        <v>475</v>
      </c>
      <c r="D117" s="339" t="s">
        <v>168</v>
      </c>
      <c r="E117" s="239"/>
      <c r="F117" s="240"/>
      <c r="G117" s="240"/>
      <c r="H117" s="240"/>
      <c r="I117" s="371" t="str">
        <f t="shared" si="1"/>
        <v>  </v>
      </c>
    </row>
    <row r="118" spans="2:9" ht="25.5" customHeight="1">
      <c r="B118" s="159" t="s">
        <v>476</v>
      </c>
      <c r="C118" s="157" t="s">
        <v>477</v>
      </c>
      <c r="D118" s="339" t="s">
        <v>169</v>
      </c>
      <c r="E118" s="239">
        <v>7380</v>
      </c>
      <c r="F118" s="240">
        <v>4920</v>
      </c>
      <c r="G118" s="240">
        <v>4920</v>
      </c>
      <c r="H118" s="240">
        <v>4920</v>
      </c>
      <c r="I118" s="371">
        <f t="shared" si="1"/>
        <v>1</v>
      </c>
    </row>
    <row r="119" spans="2:9" ht="24.75" customHeight="1">
      <c r="B119" s="159" t="s">
        <v>478</v>
      </c>
      <c r="C119" s="157" t="s">
        <v>479</v>
      </c>
      <c r="D119" s="339" t="s">
        <v>170</v>
      </c>
      <c r="E119" s="239">
        <v>6778</v>
      </c>
      <c r="F119" s="240">
        <v>6778</v>
      </c>
      <c r="G119" s="240">
        <v>6778</v>
      </c>
      <c r="H119" s="240">
        <v>7004</v>
      </c>
      <c r="I119" s="371">
        <f t="shared" si="1"/>
        <v>1.0333431690764237</v>
      </c>
    </row>
    <row r="120" spans="2:9" ht="24.75" customHeight="1">
      <c r="B120" s="159" t="s">
        <v>480</v>
      </c>
      <c r="C120" s="157" t="s">
        <v>481</v>
      </c>
      <c r="D120" s="339" t="s">
        <v>171</v>
      </c>
      <c r="E120" s="239"/>
      <c r="F120" s="240"/>
      <c r="G120" s="240"/>
      <c r="H120" s="240"/>
      <c r="I120" s="371" t="str">
        <f t="shared" si="1"/>
        <v>  </v>
      </c>
    </row>
    <row r="121" spans="2:9" ht="19.5" customHeight="1">
      <c r="B121" s="159">
        <v>426</v>
      </c>
      <c r="C121" s="157" t="s">
        <v>482</v>
      </c>
      <c r="D121" s="339" t="s">
        <v>172</v>
      </c>
      <c r="E121" s="239"/>
      <c r="F121" s="240"/>
      <c r="G121" s="240"/>
      <c r="H121" s="240"/>
      <c r="I121" s="371" t="str">
        <f t="shared" si="1"/>
        <v>  </v>
      </c>
    </row>
    <row r="122" spans="2:9" ht="19.5" customHeight="1">
      <c r="B122" s="159">
        <v>428</v>
      </c>
      <c r="C122" s="157" t="s">
        <v>483</v>
      </c>
      <c r="D122" s="339" t="s">
        <v>173</v>
      </c>
      <c r="E122" s="239"/>
      <c r="F122" s="240"/>
      <c r="G122" s="240"/>
      <c r="H122" s="240"/>
      <c r="I122" s="371" t="str">
        <f t="shared" si="1"/>
        <v>  </v>
      </c>
    </row>
    <row r="123" spans="2:9" ht="19.5" customHeight="1">
      <c r="B123" s="159">
        <v>430</v>
      </c>
      <c r="C123" s="157" t="s">
        <v>484</v>
      </c>
      <c r="D123" s="339" t="s">
        <v>174</v>
      </c>
      <c r="E123" s="239">
        <v>26</v>
      </c>
      <c r="F123" s="240">
        <v>0</v>
      </c>
      <c r="G123" s="240">
        <v>0</v>
      </c>
      <c r="H123" s="240">
        <v>798</v>
      </c>
      <c r="I123" s="371" t="str">
        <f t="shared" si="1"/>
        <v>  </v>
      </c>
    </row>
    <row r="124" spans="1:9" ht="19.5" customHeight="1">
      <c r="A124" s="151"/>
      <c r="B124" s="562" t="s">
        <v>485</v>
      </c>
      <c r="C124" s="155" t="s">
        <v>486</v>
      </c>
      <c r="D124" s="563" t="s">
        <v>175</v>
      </c>
      <c r="E124" s="541">
        <f>+E126+E127+E128+E129+E130+E131</f>
        <v>37729</v>
      </c>
      <c r="F124" s="523">
        <f>+F126+F127+F128+F129+F130+F131</f>
        <v>49905</v>
      </c>
      <c r="G124" s="523">
        <f>+G126+G127+G128+G129+G130+G131</f>
        <v>49905</v>
      </c>
      <c r="H124" s="558">
        <f>+H126+H127+H128+H129+H130+H131</f>
        <v>51882</v>
      </c>
      <c r="I124" s="577">
        <f t="shared" si="1"/>
        <v>1.0396152690111211</v>
      </c>
    </row>
    <row r="125" spans="1:9" ht="12.75" customHeight="1">
      <c r="A125" s="151"/>
      <c r="B125" s="562"/>
      <c r="C125" s="156" t="s">
        <v>487</v>
      </c>
      <c r="D125" s="563"/>
      <c r="E125" s="542"/>
      <c r="F125" s="524"/>
      <c r="G125" s="524"/>
      <c r="H125" s="559"/>
      <c r="I125" s="578" t="str">
        <f t="shared" si="1"/>
        <v>  </v>
      </c>
    </row>
    <row r="126" spans="2:9" ht="24.75" customHeight="1">
      <c r="B126" s="159" t="s">
        <v>488</v>
      </c>
      <c r="C126" s="157" t="s">
        <v>489</v>
      </c>
      <c r="D126" s="339" t="s">
        <v>176</v>
      </c>
      <c r="E126" s="239"/>
      <c r="F126" s="240"/>
      <c r="G126" s="240"/>
      <c r="H126" s="240"/>
      <c r="I126" s="371" t="str">
        <f t="shared" si="1"/>
        <v>  </v>
      </c>
    </row>
    <row r="127" spans="2:9" ht="24.75" customHeight="1">
      <c r="B127" s="159" t="s">
        <v>490</v>
      </c>
      <c r="C127" s="157" t="s">
        <v>491</v>
      </c>
      <c r="D127" s="339" t="s">
        <v>177</v>
      </c>
      <c r="E127" s="239"/>
      <c r="F127" s="240"/>
      <c r="G127" s="240"/>
      <c r="H127" s="240"/>
      <c r="I127" s="371" t="str">
        <f t="shared" si="1"/>
        <v>  </v>
      </c>
    </row>
    <row r="128" spans="2:9" ht="19.5" customHeight="1">
      <c r="B128" s="159">
        <v>435</v>
      </c>
      <c r="C128" s="157" t="s">
        <v>492</v>
      </c>
      <c r="D128" s="339" t="s">
        <v>178</v>
      </c>
      <c r="E128" s="239">
        <v>36790</v>
      </c>
      <c r="F128" s="240">
        <v>48405</v>
      </c>
      <c r="G128" s="240">
        <v>48405</v>
      </c>
      <c r="H128" s="240">
        <v>50808</v>
      </c>
      <c r="I128" s="371">
        <f t="shared" si="1"/>
        <v>1.0496436318562132</v>
      </c>
    </row>
    <row r="129" spans="2:9" ht="19.5" customHeight="1">
      <c r="B129" s="159">
        <v>436</v>
      </c>
      <c r="C129" s="157" t="s">
        <v>493</v>
      </c>
      <c r="D129" s="339" t="s">
        <v>179</v>
      </c>
      <c r="E129" s="239"/>
      <c r="F129" s="240"/>
      <c r="G129" s="240"/>
      <c r="H129" s="240"/>
      <c r="I129" s="371" t="str">
        <f t="shared" si="1"/>
        <v>  </v>
      </c>
    </row>
    <row r="130" spans="2:9" ht="19.5" customHeight="1">
      <c r="B130" s="159" t="s">
        <v>494</v>
      </c>
      <c r="C130" s="157" t="s">
        <v>495</v>
      </c>
      <c r="D130" s="339" t="s">
        <v>180</v>
      </c>
      <c r="E130" s="239"/>
      <c r="F130" s="240"/>
      <c r="G130" s="240"/>
      <c r="H130" s="240"/>
      <c r="I130" s="371" t="str">
        <f t="shared" si="1"/>
        <v>  </v>
      </c>
    </row>
    <row r="131" spans="2:9" ht="19.5" customHeight="1">
      <c r="B131" s="159" t="s">
        <v>494</v>
      </c>
      <c r="C131" s="157" t="s">
        <v>496</v>
      </c>
      <c r="D131" s="339" t="s">
        <v>181</v>
      </c>
      <c r="E131" s="239">
        <v>939</v>
      </c>
      <c r="F131" s="240">
        <v>1500</v>
      </c>
      <c r="G131" s="240">
        <v>1500</v>
      </c>
      <c r="H131" s="240">
        <v>1074</v>
      </c>
      <c r="I131" s="371">
        <f t="shared" si="1"/>
        <v>0.716</v>
      </c>
    </row>
    <row r="132" spans="1:9" ht="19.5" customHeight="1">
      <c r="A132" s="151"/>
      <c r="B132" s="562" t="s">
        <v>497</v>
      </c>
      <c r="C132" s="155" t="s">
        <v>498</v>
      </c>
      <c r="D132" s="563" t="s">
        <v>182</v>
      </c>
      <c r="E132" s="541">
        <f>+E134+E135+E136</f>
        <v>25380</v>
      </c>
      <c r="F132" s="523">
        <f>+F134+F135+F136</f>
        <v>26450</v>
      </c>
      <c r="G132" s="523">
        <f>+G134+G135+G136</f>
        <v>26450</v>
      </c>
      <c r="H132" s="558">
        <f>+H134+H135+H136</f>
        <v>27151</v>
      </c>
      <c r="I132" s="577">
        <f t="shared" si="1"/>
        <v>1.0265028355387524</v>
      </c>
    </row>
    <row r="133" spans="1:9" ht="15.75" customHeight="1">
      <c r="A133" s="151"/>
      <c r="B133" s="562"/>
      <c r="C133" s="156" t="s">
        <v>499</v>
      </c>
      <c r="D133" s="563"/>
      <c r="E133" s="542"/>
      <c r="F133" s="524"/>
      <c r="G133" s="524"/>
      <c r="H133" s="559"/>
      <c r="I133" s="578" t="str">
        <f t="shared" si="1"/>
        <v>  </v>
      </c>
    </row>
    <row r="134" spans="2:9" ht="19.5" customHeight="1">
      <c r="B134" s="159" t="s">
        <v>500</v>
      </c>
      <c r="C134" s="157" t="s">
        <v>501</v>
      </c>
      <c r="D134" s="339" t="s">
        <v>183</v>
      </c>
      <c r="E134" s="239">
        <v>22559</v>
      </c>
      <c r="F134" s="240">
        <v>25450</v>
      </c>
      <c r="G134" s="240">
        <v>25450</v>
      </c>
      <c r="H134" s="240">
        <v>25958</v>
      </c>
      <c r="I134" s="371">
        <f t="shared" si="1"/>
        <v>1.0199607072691552</v>
      </c>
    </row>
    <row r="135" spans="2:9" ht="24.75" customHeight="1">
      <c r="B135" s="159" t="s">
        <v>502</v>
      </c>
      <c r="C135" s="157" t="s">
        <v>503</v>
      </c>
      <c r="D135" s="339" t="s">
        <v>184</v>
      </c>
      <c r="E135" s="239">
        <v>54</v>
      </c>
      <c r="F135" s="240">
        <v>1000</v>
      </c>
      <c r="G135" s="240">
        <v>1000</v>
      </c>
      <c r="H135" s="240">
        <v>1193</v>
      </c>
      <c r="I135" s="371">
        <f t="shared" si="1"/>
        <v>1.193</v>
      </c>
    </row>
    <row r="136" spans="2:9" ht="19.5" customHeight="1">
      <c r="B136" s="159">
        <v>481</v>
      </c>
      <c r="C136" s="157" t="s">
        <v>504</v>
      </c>
      <c r="D136" s="339" t="s">
        <v>185</v>
      </c>
      <c r="E136" s="239">
        <v>2767</v>
      </c>
      <c r="F136" s="240">
        <v>0</v>
      </c>
      <c r="G136" s="240">
        <v>0</v>
      </c>
      <c r="H136" s="240">
        <v>0</v>
      </c>
      <c r="I136" s="371" t="str">
        <f t="shared" si="1"/>
        <v>  </v>
      </c>
    </row>
    <row r="137" spans="2:9" ht="36.75" customHeight="1">
      <c r="B137" s="159">
        <v>427</v>
      </c>
      <c r="C137" s="157" t="s">
        <v>505</v>
      </c>
      <c r="D137" s="339" t="s">
        <v>186</v>
      </c>
      <c r="E137" s="239"/>
      <c r="F137" s="240"/>
      <c r="G137" s="240"/>
      <c r="H137" s="240"/>
      <c r="I137" s="371" t="str">
        <f aca="true" t="shared" si="2" ref="I137:I143">_xlfn.IFERROR(H137/G137,"  ")</f>
        <v>  </v>
      </c>
    </row>
    <row r="138" spans="1:9" ht="36.75" customHeight="1">
      <c r="A138" s="151"/>
      <c r="B138" s="338" t="s">
        <v>506</v>
      </c>
      <c r="C138" s="157" t="s">
        <v>507</v>
      </c>
      <c r="D138" s="339" t="s">
        <v>187</v>
      </c>
      <c r="E138" s="239">
        <v>144</v>
      </c>
      <c r="F138" s="240">
        <v>0</v>
      </c>
      <c r="G138" s="240">
        <v>0</v>
      </c>
      <c r="H138" s="359">
        <v>237</v>
      </c>
      <c r="I138" s="371" t="str">
        <f t="shared" si="2"/>
        <v>  </v>
      </c>
    </row>
    <row r="139" spans="1:9" ht="19.5" customHeight="1">
      <c r="A139" s="151"/>
      <c r="B139" s="562"/>
      <c r="C139" s="153" t="s">
        <v>508</v>
      </c>
      <c r="D139" s="563" t="s">
        <v>188</v>
      </c>
      <c r="E139" s="541"/>
      <c r="F139" s="523"/>
      <c r="G139" s="523"/>
      <c r="H139" s="523"/>
      <c r="I139" s="525" t="str">
        <f t="shared" si="2"/>
        <v>  </v>
      </c>
    </row>
    <row r="140" spans="1:9" ht="23.25" customHeight="1">
      <c r="A140" s="151"/>
      <c r="B140" s="562"/>
      <c r="C140" s="154" t="s">
        <v>509</v>
      </c>
      <c r="D140" s="563"/>
      <c r="E140" s="542"/>
      <c r="F140" s="524"/>
      <c r="G140" s="524"/>
      <c r="H140" s="524"/>
      <c r="I140" s="526" t="str">
        <f t="shared" si="2"/>
        <v>  </v>
      </c>
    </row>
    <row r="141" spans="1:10" ht="19.5" customHeight="1">
      <c r="A141" s="151"/>
      <c r="B141" s="562"/>
      <c r="C141" s="153" t="s">
        <v>510</v>
      </c>
      <c r="D141" s="563" t="s">
        <v>189</v>
      </c>
      <c r="E141" s="541">
        <f>+E77+E92+E109+E110+E111-E139</f>
        <v>617807</v>
      </c>
      <c r="F141" s="523">
        <f>+F77+F92+F109+F110+F111-F139</f>
        <v>632083</v>
      </c>
      <c r="G141" s="523">
        <f>+G77+G92+G109+G110+G111-G139</f>
        <v>632083</v>
      </c>
      <c r="H141" s="574">
        <f>+H77+H92+H109+H110+H111-H139</f>
        <v>633487</v>
      </c>
      <c r="I141" s="525">
        <f t="shared" si="2"/>
        <v>1.0022212272755318</v>
      </c>
      <c r="J141" s="161"/>
    </row>
    <row r="142" spans="1:9" ht="14.25" customHeight="1">
      <c r="A142" s="151"/>
      <c r="B142" s="562"/>
      <c r="C142" s="154" t="s">
        <v>511</v>
      </c>
      <c r="D142" s="563"/>
      <c r="E142" s="542"/>
      <c r="F142" s="524"/>
      <c r="G142" s="524"/>
      <c r="H142" s="574"/>
      <c r="I142" s="526" t="str">
        <f t="shared" si="2"/>
        <v>  </v>
      </c>
    </row>
    <row r="143" spans="1:9" ht="19.5" customHeight="1" thickBot="1">
      <c r="A143" s="151"/>
      <c r="B143" s="162">
        <v>89</v>
      </c>
      <c r="C143" s="163" t="s">
        <v>512</v>
      </c>
      <c r="D143" s="259" t="s">
        <v>190</v>
      </c>
      <c r="E143" s="241">
        <v>43760</v>
      </c>
      <c r="F143" s="242">
        <v>134108</v>
      </c>
      <c r="G143" s="242">
        <v>134108</v>
      </c>
      <c r="H143" s="361">
        <f>+H75</f>
        <v>152176</v>
      </c>
      <c r="I143" s="388">
        <f t="shared" si="2"/>
        <v>1.1347272347660096</v>
      </c>
    </row>
    <row r="145" spans="2:7" ht="15">
      <c r="B145" s="138" t="s">
        <v>571</v>
      </c>
      <c r="D145" s="138" t="s">
        <v>779</v>
      </c>
      <c r="F145" s="514" t="s">
        <v>777</v>
      </c>
      <c r="G145" s="514" t="s">
        <v>899</v>
      </c>
    </row>
  </sheetData>
  <sheetProtection password="E06D" sheet="1" objects="1" scenarios="1" sort="0" autoFilter="0"/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4"/>
  <sheetViews>
    <sheetView showGridLines="0" zoomScalePageLayoutView="0" workbookViewId="0" topLeftCell="A1">
      <selection activeCell="B2" sqref="B2:H2"/>
    </sheetView>
  </sheetViews>
  <sheetFormatPr defaultColWidth="9.140625" defaultRowHeight="12.75"/>
  <cols>
    <col min="1" max="1" width="1.8515625" style="8" customWidth="1"/>
    <col min="2" max="2" width="59.57421875" style="8" customWidth="1"/>
    <col min="3" max="3" width="12.57421875" style="8" customWidth="1"/>
    <col min="4" max="7" width="17.8515625" style="8" customWidth="1"/>
    <col min="8" max="8" width="16.57421875" style="138" customWidth="1"/>
    <col min="9" max="16384" width="9.140625" style="8" customWidth="1"/>
  </cols>
  <sheetData>
    <row r="1" spans="5:8" ht="15">
      <c r="E1" s="165"/>
      <c r="G1" s="165"/>
      <c r="H1" s="147" t="s">
        <v>569</v>
      </c>
    </row>
    <row r="2" spans="2:8" ht="21.75" customHeight="1">
      <c r="B2" s="579" t="s">
        <v>68</v>
      </c>
      <c r="C2" s="579"/>
      <c r="D2" s="579"/>
      <c r="E2" s="579"/>
      <c r="F2" s="579"/>
      <c r="G2" s="579"/>
      <c r="H2" s="579"/>
    </row>
    <row r="3" spans="2:8" ht="14.25" customHeight="1">
      <c r="B3" s="579" t="s">
        <v>889</v>
      </c>
      <c r="C3" s="579"/>
      <c r="D3" s="579"/>
      <c r="E3" s="579"/>
      <c r="F3" s="579"/>
      <c r="G3" s="579"/>
      <c r="H3" s="579"/>
    </row>
    <row r="4" spans="2:8" ht="14.25" customHeight="1" thickBot="1">
      <c r="B4" s="454"/>
      <c r="C4" s="454"/>
      <c r="D4" s="454"/>
      <c r="E4" s="454"/>
      <c r="F4" s="454"/>
      <c r="G4" s="454"/>
      <c r="H4" s="32" t="s">
        <v>127</v>
      </c>
    </row>
    <row r="5" spans="2:8" ht="24.75" customHeight="1" thickBot="1">
      <c r="B5" s="588" t="s">
        <v>513</v>
      </c>
      <c r="C5" s="548" t="s">
        <v>83</v>
      </c>
      <c r="D5" s="591" t="s">
        <v>792</v>
      </c>
      <c r="E5" s="554" t="s">
        <v>793</v>
      </c>
      <c r="F5" s="593" t="s">
        <v>704</v>
      </c>
      <c r="G5" s="594"/>
      <c r="H5" s="599" t="s">
        <v>783</v>
      </c>
    </row>
    <row r="6" spans="2:8" ht="25.5" customHeight="1">
      <c r="B6" s="589"/>
      <c r="C6" s="549"/>
      <c r="D6" s="549"/>
      <c r="E6" s="592"/>
      <c r="F6" s="473" t="s">
        <v>0</v>
      </c>
      <c r="G6" s="474" t="s">
        <v>561</v>
      </c>
      <c r="H6" s="600"/>
    </row>
    <row r="7" spans="1:8" ht="15.75" thickBot="1">
      <c r="A7" s="58"/>
      <c r="B7" s="166">
        <v>1</v>
      </c>
      <c r="C7" s="167">
        <v>2</v>
      </c>
      <c r="D7" s="168"/>
      <c r="E7" s="183"/>
      <c r="F7" s="168">
        <v>3</v>
      </c>
      <c r="G7" s="475">
        <v>4</v>
      </c>
      <c r="H7" s="146">
        <v>8</v>
      </c>
    </row>
    <row r="8" spans="1:8" ht="19.5" customHeight="1">
      <c r="A8" s="58"/>
      <c r="B8" s="169" t="s">
        <v>514</v>
      </c>
      <c r="C8" s="170"/>
      <c r="D8" s="179"/>
      <c r="E8" s="180"/>
      <c r="F8" s="179"/>
      <c r="G8" s="180"/>
      <c r="H8" s="182"/>
    </row>
    <row r="9" spans="1:8" ht="19.5" customHeight="1">
      <c r="A9" s="58"/>
      <c r="B9" s="171" t="s">
        <v>515</v>
      </c>
      <c r="C9" s="172">
        <v>3001</v>
      </c>
      <c r="D9" s="453">
        <f>+D10+D11+D12+D13</f>
        <v>609216</v>
      </c>
      <c r="E9" s="380">
        <f>+E10+E11+E12+E13</f>
        <v>677143</v>
      </c>
      <c r="F9" s="476">
        <f>+F10+F11+F12+F13</f>
        <v>677143</v>
      </c>
      <c r="G9" s="477">
        <f>+G10+G11+G12+G13</f>
        <v>685089</v>
      </c>
      <c r="H9" s="381">
        <f>_xlfn.IFERROR(G9/F9,"  ")</f>
        <v>1.0117345966804647</v>
      </c>
    </row>
    <row r="10" spans="1:8" ht="19.5" customHeight="1">
      <c r="A10" s="58"/>
      <c r="B10" s="173" t="s">
        <v>516</v>
      </c>
      <c r="C10" s="174">
        <v>3002</v>
      </c>
      <c r="D10" s="181">
        <v>608646</v>
      </c>
      <c r="E10" s="478">
        <v>656783</v>
      </c>
      <c r="F10" s="479">
        <v>656783</v>
      </c>
      <c r="G10" s="480">
        <v>665234</v>
      </c>
      <c r="H10" s="379">
        <f aca="true" t="shared" si="0" ref="H10:H69">_xlfn.IFERROR(G10/F10,"  ")</f>
        <v>1.0128672636167502</v>
      </c>
    </row>
    <row r="11" spans="1:8" ht="19.5" customHeight="1">
      <c r="A11" s="58"/>
      <c r="B11" s="173" t="s">
        <v>517</v>
      </c>
      <c r="C11" s="174">
        <v>3003</v>
      </c>
      <c r="D11" s="181"/>
      <c r="E11" s="478"/>
      <c r="F11" s="479"/>
      <c r="G11" s="480"/>
      <c r="H11" s="379" t="str">
        <f t="shared" si="0"/>
        <v>  </v>
      </c>
    </row>
    <row r="12" spans="1:8" ht="19.5" customHeight="1">
      <c r="A12" s="58"/>
      <c r="B12" s="173" t="s">
        <v>518</v>
      </c>
      <c r="C12" s="174">
        <v>3004</v>
      </c>
      <c r="D12" s="181">
        <v>570</v>
      </c>
      <c r="E12" s="478">
        <v>600</v>
      </c>
      <c r="F12" s="479">
        <v>600</v>
      </c>
      <c r="G12" s="480">
        <v>694</v>
      </c>
      <c r="H12" s="379">
        <f t="shared" si="0"/>
        <v>1.1566666666666667</v>
      </c>
    </row>
    <row r="13" spans="1:8" ht="19.5" customHeight="1">
      <c r="A13" s="58"/>
      <c r="B13" s="173" t="s">
        <v>519</v>
      </c>
      <c r="C13" s="174">
        <v>3005</v>
      </c>
      <c r="D13" s="181">
        <v>0</v>
      </c>
      <c r="E13" s="478">
        <v>19760</v>
      </c>
      <c r="F13" s="479">
        <v>19760</v>
      </c>
      <c r="G13" s="480">
        <v>19161</v>
      </c>
      <c r="H13" s="379">
        <f t="shared" si="0"/>
        <v>0.9696862348178138</v>
      </c>
    </row>
    <row r="14" spans="1:8" ht="19.5" customHeight="1">
      <c r="A14" s="58"/>
      <c r="B14" s="171" t="s">
        <v>520</v>
      </c>
      <c r="C14" s="172">
        <v>3006</v>
      </c>
      <c r="D14" s="453">
        <f>+D15+D16+D17+D18+D19+D20+D21+D22</f>
        <v>523301</v>
      </c>
      <c r="E14" s="382">
        <f>+E15+E16+E17+E18+E19+E20+E21+E22</f>
        <v>617316</v>
      </c>
      <c r="F14" s="481">
        <f>+F15+F16+F17+F18+F19+F20+F21+F22</f>
        <v>617316</v>
      </c>
      <c r="G14" s="477">
        <f>+G15+G16+G17+G18+G19+G20+G21+G22</f>
        <v>610555</v>
      </c>
      <c r="H14" s="381">
        <f t="shared" si="0"/>
        <v>0.9890477486408905</v>
      </c>
    </row>
    <row r="15" spans="1:8" ht="19.5" customHeight="1">
      <c r="A15" s="58"/>
      <c r="B15" s="173" t="s">
        <v>521</v>
      </c>
      <c r="C15" s="174">
        <v>3007</v>
      </c>
      <c r="D15" s="181">
        <v>222925</v>
      </c>
      <c r="E15" s="478">
        <v>289772</v>
      </c>
      <c r="F15" s="479">
        <v>289772</v>
      </c>
      <c r="G15" s="480">
        <v>282827</v>
      </c>
      <c r="H15" s="379">
        <f t="shared" si="0"/>
        <v>0.9760328810237013</v>
      </c>
    </row>
    <row r="16" spans="1:8" ht="19.5" customHeight="1">
      <c r="A16" s="58"/>
      <c r="B16" s="173" t="s">
        <v>522</v>
      </c>
      <c r="C16" s="174">
        <v>3008</v>
      </c>
      <c r="D16" s="181"/>
      <c r="E16" s="478"/>
      <c r="F16" s="479"/>
      <c r="G16" s="480"/>
      <c r="H16" s="379" t="str">
        <f t="shared" si="0"/>
        <v>  </v>
      </c>
    </row>
    <row r="17" spans="1:8" ht="19.5" customHeight="1">
      <c r="A17" s="58"/>
      <c r="B17" s="173" t="s">
        <v>523</v>
      </c>
      <c r="C17" s="174">
        <v>3009</v>
      </c>
      <c r="D17" s="181">
        <v>267165</v>
      </c>
      <c r="E17" s="478">
        <v>305464</v>
      </c>
      <c r="F17" s="479">
        <v>305464</v>
      </c>
      <c r="G17" s="480">
        <v>302382</v>
      </c>
      <c r="H17" s="379">
        <f t="shared" si="0"/>
        <v>0.9899104313437918</v>
      </c>
    </row>
    <row r="18" spans="1:8" ht="19.5" customHeight="1">
      <c r="A18" s="58"/>
      <c r="B18" s="173" t="s">
        <v>524</v>
      </c>
      <c r="C18" s="174">
        <v>3010</v>
      </c>
      <c r="D18" s="181">
        <v>870</v>
      </c>
      <c r="E18" s="478">
        <v>635</v>
      </c>
      <c r="F18" s="479">
        <v>635</v>
      </c>
      <c r="G18" s="480">
        <v>646</v>
      </c>
      <c r="H18" s="379">
        <f t="shared" si="0"/>
        <v>1.0173228346456693</v>
      </c>
    </row>
    <row r="19" spans="1:8" ht="19.5" customHeight="1">
      <c r="A19" s="58"/>
      <c r="B19" s="173" t="s">
        <v>525</v>
      </c>
      <c r="C19" s="174">
        <v>3011</v>
      </c>
      <c r="D19" s="181"/>
      <c r="E19" s="482"/>
      <c r="F19" s="483"/>
      <c r="G19" s="480"/>
      <c r="H19" s="379" t="str">
        <f t="shared" si="0"/>
        <v>  </v>
      </c>
    </row>
    <row r="20" spans="1:8" ht="19.5" customHeight="1">
      <c r="A20" s="58"/>
      <c r="B20" s="173" t="s">
        <v>526</v>
      </c>
      <c r="C20" s="174">
        <v>3012</v>
      </c>
      <c r="D20" s="181">
        <v>0</v>
      </c>
      <c r="E20" s="478">
        <v>7517</v>
      </c>
      <c r="F20" s="479">
        <v>7517</v>
      </c>
      <c r="G20" s="480">
        <v>7890</v>
      </c>
      <c r="H20" s="379">
        <f t="shared" si="0"/>
        <v>1.049620859385393</v>
      </c>
    </row>
    <row r="21" spans="1:8" ht="19.5" customHeight="1">
      <c r="A21" s="58"/>
      <c r="B21" s="173" t="s">
        <v>527</v>
      </c>
      <c r="C21" s="174">
        <v>3013</v>
      </c>
      <c r="D21" s="181">
        <v>32341</v>
      </c>
      <c r="E21" s="478">
        <v>13928</v>
      </c>
      <c r="F21" s="479">
        <v>13928</v>
      </c>
      <c r="G21" s="480">
        <v>16810</v>
      </c>
      <c r="H21" s="379">
        <f t="shared" si="0"/>
        <v>1.2069213095921885</v>
      </c>
    </row>
    <row r="22" spans="1:8" ht="19.5" customHeight="1">
      <c r="A22" s="58"/>
      <c r="B22" s="173" t="s">
        <v>528</v>
      </c>
      <c r="C22" s="174">
        <v>3014</v>
      </c>
      <c r="D22" s="181"/>
      <c r="E22" s="484"/>
      <c r="F22" s="485"/>
      <c r="G22" s="480"/>
      <c r="H22" s="379" t="str">
        <f t="shared" si="0"/>
        <v>  </v>
      </c>
    </row>
    <row r="23" spans="1:8" ht="19.5" customHeight="1">
      <c r="A23" s="58"/>
      <c r="B23" s="173" t="s">
        <v>529</v>
      </c>
      <c r="C23" s="174">
        <v>3015</v>
      </c>
      <c r="D23" s="181">
        <f>+D9-D14</f>
        <v>85915</v>
      </c>
      <c r="E23" s="478">
        <f>+E9-E14</f>
        <v>59827</v>
      </c>
      <c r="F23" s="479">
        <f>+F9-F14</f>
        <v>59827</v>
      </c>
      <c r="G23" s="486">
        <f>+G9-G14</f>
        <v>74534</v>
      </c>
      <c r="H23" s="383">
        <f t="shared" si="0"/>
        <v>1.2458254634195263</v>
      </c>
    </row>
    <row r="24" spans="1:8" ht="19.5" customHeight="1">
      <c r="A24" s="58"/>
      <c r="B24" s="173" t="s">
        <v>530</v>
      </c>
      <c r="C24" s="174">
        <v>3016</v>
      </c>
      <c r="D24" s="181"/>
      <c r="E24" s="478"/>
      <c r="F24" s="479"/>
      <c r="G24" s="486"/>
      <c r="H24" s="383" t="str">
        <f t="shared" si="0"/>
        <v>  </v>
      </c>
    </row>
    <row r="25" spans="1:8" ht="19.5" customHeight="1">
      <c r="A25" s="58"/>
      <c r="B25" s="175" t="s">
        <v>531</v>
      </c>
      <c r="C25" s="174"/>
      <c r="D25" s="181"/>
      <c r="E25" s="478"/>
      <c r="F25" s="479"/>
      <c r="G25" s="480"/>
      <c r="H25" s="379" t="str">
        <f t="shared" si="0"/>
        <v>  </v>
      </c>
    </row>
    <row r="26" spans="1:8" ht="19.5" customHeight="1">
      <c r="A26" s="58"/>
      <c r="B26" s="171" t="s">
        <v>191</v>
      </c>
      <c r="C26" s="172">
        <v>3017</v>
      </c>
      <c r="D26" s="453">
        <f>+D27+D28+D29+D30+D31</f>
        <v>23300</v>
      </c>
      <c r="E26" s="382">
        <v>0</v>
      </c>
      <c r="F26" s="481">
        <v>0</v>
      </c>
      <c r="G26" s="477">
        <f>+G27+G28+G29+G30+G31</f>
        <v>0</v>
      </c>
      <c r="H26" s="381" t="str">
        <f t="shared" si="0"/>
        <v>  </v>
      </c>
    </row>
    <row r="27" spans="1:8" ht="19.5" customHeight="1">
      <c r="A27" s="58"/>
      <c r="B27" s="173" t="s">
        <v>532</v>
      </c>
      <c r="C27" s="174">
        <v>3018</v>
      </c>
      <c r="D27" s="181"/>
      <c r="E27" s="478"/>
      <c r="F27" s="479"/>
      <c r="G27" s="480"/>
      <c r="H27" s="379" t="str">
        <f t="shared" si="0"/>
        <v>  </v>
      </c>
    </row>
    <row r="28" spans="1:8" ht="27.75" customHeight="1">
      <c r="A28" s="58"/>
      <c r="B28" s="173" t="s">
        <v>533</v>
      </c>
      <c r="C28" s="174">
        <v>3019</v>
      </c>
      <c r="D28" s="181"/>
      <c r="E28" s="478"/>
      <c r="F28" s="479"/>
      <c r="G28" s="480"/>
      <c r="H28" s="379" t="str">
        <f t="shared" si="0"/>
        <v>  </v>
      </c>
    </row>
    <row r="29" spans="1:8" ht="19.5" customHeight="1">
      <c r="A29" s="58"/>
      <c r="B29" s="173" t="s">
        <v>534</v>
      </c>
      <c r="C29" s="174">
        <v>3020</v>
      </c>
      <c r="D29" s="181">
        <v>23300</v>
      </c>
      <c r="E29" s="478">
        <v>0</v>
      </c>
      <c r="F29" s="479">
        <v>0</v>
      </c>
      <c r="G29" s="480">
        <v>0</v>
      </c>
      <c r="H29" s="379" t="str">
        <f t="shared" si="0"/>
        <v>  </v>
      </c>
    </row>
    <row r="30" spans="1:8" ht="19.5" customHeight="1">
      <c r="A30" s="58"/>
      <c r="B30" s="173" t="s">
        <v>535</v>
      </c>
      <c r="C30" s="174">
        <v>3021</v>
      </c>
      <c r="D30" s="181"/>
      <c r="E30" s="478"/>
      <c r="F30" s="479"/>
      <c r="G30" s="480"/>
      <c r="H30" s="379" t="str">
        <f t="shared" si="0"/>
        <v>  </v>
      </c>
    </row>
    <row r="31" spans="1:8" ht="19.5" customHeight="1">
      <c r="A31" s="58"/>
      <c r="B31" s="173" t="s">
        <v>69</v>
      </c>
      <c r="C31" s="174">
        <v>3022</v>
      </c>
      <c r="D31" s="181"/>
      <c r="E31" s="478"/>
      <c r="F31" s="479"/>
      <c r="G31" s="480"/>
      <c r="H31" s="379" t="str">
        <f t="shared" si="0"/>
        <v>  </v>
      </c>
    </row>
    <row r="32" spans="1:8" ht="19.5" customHeight="1">
      <c r="A32" s="58"/>
      <c r="B32" s="171" t="s">
        <v>192</v>
      </c>
      <c r="C32" s="172">
        <v>3023</v>
      </c>
      <c r="D32" s="453">
        <f>+D33+D34+D35</f>
        <v>21279</v>
      </c>
      <c r="E32" s="382">
        <f>+E33+E34+E35</f>
        <v>93337</v>
      </c>
      <c r="F32" s="481">
        <f>+F33+F34+F35</f>
        <v>93337</v>
      </c>
      <c r="G32" s="477">
        <f>+G33+G34+G35</f>
        <v>92954</v>
      </c>
      <c r="H32" s="381">
        <f t="shared" si="0"/>
        <v>0.9958965897768302</v>
      </c>
    </row>
    <row r="33" spans="1:8" ht="19.5" customHeight="1">
      <c r="A33" s="58"/>
      <c r="B33" s="173" t="s">
        <v>536</v>
      </c>
      <c r="C33" s="174">
        <v>3024</v>
      </c>
      <c r="D33" s="181"/>
      <c r="E33" s="478"/>
      <c r="F33" s="479"/>
      <c r="G33" s="480"/>
      <c r="H33" s="379" t="str">
        <f t="shared" si="0"/>
        <v>  </v>
      </c>
    </row>
    <row r="34" spans="1:8" ht="34.5" customHeight="1">
      <c r="A34" s="58"/>
      <c r="B34" s="173" t="s">
        <v>537</v>
      </c>
      <c r="C34" s="174">
        <v>3025</v>
      </c>
      <c r="D34" s="181">
        <v>21279</v>
      </c>
      <c r="E34" s="478">
        <v>93337</v>
      </c>
      <c r="F34" s="479">
        <v>93337</v>
      </c>
      <c r="G34" s="480">
        <v>92954</v>
      </c>
      <c r="H34" s="379">
        <f t="shared" si="0"/>
        <v>0.9958965897768302</v>
      </c>
    </row>
    <row r="35" spans="1:8" ht="19.5" customHeight="1">
      <c r="A35" s="58"/>
      <c r="B35" s="173" t="s">
        <v>538</v>
      </c>
      <c r="C35" s="174">
        <v>3026</v>
      </c>
      <c r="D35" s="181"/>
      <c r="E35" s="484"/>
      <c r="F35" s="485"/>
      <c r="G35" s="480"/>
      <c r="H35" s="379" t="str">
        <f t="shared" si="0"/>
        <v>  </v>
      </c>
    </row>
    <row r="36" spans="1:8" ht="19.5" customHeight="1">
      <c r="A36" s="58"/>
      <c r="B36" s="173" t="s">
        <v>539</v>
      </c>
      <c r="C36" s="174">
        <v>3027</v>
      </c>
      <c r="D36" s="181">
        <f>+D26-D32</f>
        <v>2021</v>
      </c>
      <c r="E36" s="478">
        <v>0</v>
      </c>
      <c r="F36" s="479">
        <v>0</v>
      </c>
      <c r="G36" s="486">
        <v>0</v>
      </c>
      <c r="H36" s="383"/>
    </row>
    <row r="37" spans="1:8" ht="19.5" customHeight="1">
      <c r="A37" s="58"/>
      <c r="B37" s="173" t="s">
        <v>540</v>
      </c>
      <c r="C37" s="174">
        <v>3028</v>
      </c>
      <c r="D37" s="181">
        <v>0</v>
      </c>
      <c r="E37" s="478">
        <f>+E32-E26</f>
        <v>93337</v>
      </c>
      <c r="F37" s="479">
        <f>+F32-F26</f>
        <v>93337</v>
      </c>
      <c r="G37" s="487">
        <f>+G32-G26</f>
        <v>92954</v>
      </c>
      <c r="H37" s="383">
        <f t="shared" si="0"/>
        <v>0.9958965897768302</v>
      </c>
    </row>
    <row r="38" spans="1:8" ht="22.5" customHeight="1">
      <c r="A38" s="58"/>
      <c r="B38" s="175" t="s">
        <v>541</v>
      </c>
      <c r="C38" s="174"/>
      <c r="D38" s="181"/>
      <c r="E38" s="478"/>
      <c r="F38" s="479"/>
      <c r="G38" s="480"/>
      <c r="H38" s="379" t="str">
        <f t="shared" si="0"/>
        <v>  </v>
      </c>
    </row>
    <row r="39" spans="1:8" ht="19.5" customHeight="1">
      <c r="A39" s="58"/>
      <c r="B39" s="171" t="s">
        <v>542</v>
      </c>
      <c r="C39" s="172">
        <v>3029</v>
      </c>
      <c r="D39" s="453"/>
      <c r="E39" s="382"/>
      <c r="F39" s="481"/>
      <c r="G39" s="477"/>
      <c r="H39" s="381" t="str">
        <f t="shared" si="0"/>
        <v>  </v>
      </c>
    </row>
    <row r="40" spans="1:8" ht="19.5" customHeight="1">
      <c r="A40" s="58"/>
      <c r="B40" s="173" t="s">
        <v>70</v>
      </c>
      <c r="C40" s="174">
        <v>3030</v>
      </c>
      <c r="D40" s="181"/>
      <c r="E40" s="478"/>
      <c r="F40" s="479"/>
      <c r="G40" s="480"/>
      <c r="H40" s="379" t="str">
        <f t="shared" si="0"/>
        <v>  </v>
      </c>
    </row>
    <row r="41" spans="1:8" ht="19.5" customHeight="1">
      <c r="A41" s="58"/>
      <c r="B41" s="173" t="s">
        <v>543</v>
      </c>
      <c r="C41" s="174">
        <v>3031</v>
      </c>
      <c r="D41" s="181"/>
      <c r="E41" s="478"/>
      <c r="F41" s="479"/>
      <c r="G41" s="480"/>
      <c r="H41" s="379" t="str">
        <f t="shared" si="0"/>
        <v>  </v>
      </c>
    </row>
    <row r="42" spans="1:8" ht="19.5" customHeight="1">
      <c r="A42" s="58"/>
      <c r="B42" s="173" t="s">
        <v>544</v>
      </c>
      <c r="C42" s="174">
        <v>3032</v>
      </c>
      <c r="D42" s="181"/>
      <c r="E42" s="478"/>
      <c r="F42" s="479"/>
      <c r="G42" s="480"/>
      <c r="H42" s="379" t="str">
        <f t="shared" si="0"/>
        <v>  </v>
      </c>
    </row>
    <row r="43" spans="1:8" ht="19.5" customHeight="1">
      <c r="A43" s="58"/>
      <c r="B43" s="173" t="s">
        <v>545</v>
      </c>
      <c r="C43" s="174">
        <v>3033</v>
      </c>
      <c r="D43" s="181"/>
      <c r="E43" s="478"/>
      <c r="F43" s="479"/>
      <c r="G43" s="480"/>
      <c r="H43" s="379" t="str">
        <f t="shared" si="0"/>
        <v>  </v>
      </c>
    </row>
    <row r="44" spans="1:8" ht="19.5" customHeight="1">
      <c r="A44" s="58"/>
      <c r="B44" s="173" t="s">
        <v>546</v>
      </c>
      <c r="C44" s="174">
        <v>3034</v>
      </c>
      <c r="D44" s="181"/>
      <c r="E44" s="478"/>
      <c r="F44" s="479"/>
      <c r="G44" s="480"/>
      <c r="H44" s="379" t="str">
        <f t="shared" si="0"/>
        <v>  </v>
      </c>
    </row>
    <row r="45" spans="1:8" ht="19.5" customHeight="1">
      <c r="A45" s="58"/>
      <c r="B45" s="173" t="s">
        <v>547</v>
      </c>
      <c r="C45" s="174">
        <v>3035</v>
      </c>
      <c r="D45" s="181"/>
      <c r="E45" s="478"/>
      <c r="F45" s="479"/>
      <c r="G45" s="480"/>
      <c r="H45" s="379" t="str">
        <f t="shared" si="0"/>
        <v>  </v>
      </c>
    </row>
    <row r="46" spans="1:8" ht="19.5" customHeight="1">
      <c r="A46" s="58"/>
      <c r="B46" s="173" t="s">
        <v>548</v>
      </c>
      <c r="C46" s="174">
        <v>3036</v>
      </c>
      <c r="D46" s="181"/>
      <c r="E46" s="478"/>
      <c r="F46" s="479"/>
      <c r="G46" s="480"/>
      <c r="H46" s="379" t="str">
        <f t="shared" si="0"/>
        <v>  </v>
      </c>
    </row>
    <row r="47" spans="1:8" ht="19.5" customHeight="1">
      <c r="A47" s="58"/>
      <c r="B47" s="171" t="s">
        <v>549</v>
      </c>
      <c r="C47" s="172">
        <v>3037</v>
      </c>
      <c r="D47" s="453">
        <f>+D48+D49+D50+D51+D52+D53+D54+D55</f>
        <v>14438</v>
      </c>
      <c r="E47" s="382">
        <f>+E48+E49+E50+E51+E52+E53+E54+E55</f>
        <v>30667</v>
      </c>
      <c r="F47" s="481">
        <f>+F48+F49+F50+F51+F52+F53+F54+F55</f>
        <v>30667</v>
      </c>
      <c r="G47" s="477">
        <f>+G48+G49+G50+G51+G52+G53+G54+G55</f>
        <v>28858</v>
      </c>
      <c r="H47" s="384">
        <f t="shared" si="0"/>
        <v>0.9410115107444484</v>
      </c>
    </row>
    <row r="48" spans="1:8" ht="19.5" customHeight="1">
      <c r="A48" s="58"/>
      <c r="B48" s="173" t="s">
        <v>550</v>
      </c>
      <c r="C48" s="174">
        <v>3038</v>
      </c>
      <c r="D48" s="181"/>
      <c r="E48" s="478"/>
      <c r="F48" s="479"/>
      <c r="G48" s="480"/>
      <c r="H48" s="379" t="str">
        <f t="shared" si="0"/>
        <v>  </v>
      </c>
    </row>
    <row r="49" spans="1:8" ht="19.5" customHeight="1">
      <c r="A49" s="58"/>
      <c r="B49" s="173" t="s">
        <v>543</v>
      </c>
      <c r="C49" s="174">
        <v>3039</v>
      </c>
      <c r="D49" s="181"/>
      <c r="E49" s="478"/>
      <c r="F49" s="479"/>
      <c r="G49" s="480"/>
      <c r="H49" s="379" t="str">
        <f t="shared" si="0"/>
        <v>  </v>
      </c>
    </row>
    <row r="50" spans="1:8" ht="19.5" customHeight="1">
      <c r="A50" s="58"/>
      <c r="B50" s="173" t="s">
        <v>544</v>
      </c>
      <c r="C50" s="174">
        <v>3040</v>
      </c>
      <c r="D50" s="181"/>
      <c r="E50" s="478"/>
      <c r="F50" s="479"/>
      <c r="G50" s="480"/>
      <c r="H50" s="379" t="str">
        <f t="shared" si="0"/>
        <v>  </v>
      </c>
    </row>
    <row r="51" spans="1:8" ht="19.5" customHeight="1">
      <c r="A51" s="58"/>
      <c r="B51" s="173" t="s">
        <v>545</v>
      </c>
      <c r="C51" s="174">
        <v>3041</v>
      </c>
      <c r="D51" s="181">
        <v>13925</v>
      </c>
      <c r="E51" s="482">
        <v>6779</v>
      </c>
      <c r="F51" s="479">
        <v>6779</v>
      </c>
      <c r="G51" s="480">
        <v>6766</v>
      </c>
      <c r="H51" s="379">
        <f t="shared" si="0"/>
        <v>0.99808231302552</v>
      </c>
    </row>
    <row r="52" spans="1:8" ht="19.5" customHeight="1">
      <c r="A52" s="58"/>
      <c r="B52" s="173" t="s">
        <v>546</v>
      </c>
      <c r="C52" s="174">
        <v>3042</v>
      </c>
      <c r="D52" s="181"/>
      <c r="E52" s="478"/>
      <c r="F52" s="479"/>
      <c r="G52" s="480"/>
      <c r="H52" s="379" t="str">
        <f t="shared" si="0"/>
        <v>  </v>
      </c>
    </row>
    <row r="53" spans="1:8" ht="19.5" customHeight="1">
      <c r="A53" s="58"/>
      <c r="B53" s="173" t="s">
        <v>551</v>
      </c>
      <c r="C53" s="174">
        <v>3043</v>
      </c>
      <c r="D53" s="181">
        <v>0</v>
      </c>
      <c r="E53" s="478">
        <v>7380</v>
      </c>
      <c r="F53" s="479">
        <v>7380</v>
      </c>
      <c r="G53" s="480">
        <v>7380</v>
      </c>
      <c r="H53" s="379">
        <f t="shared" si="0"/>
        <v>1</v>
      </c>
    </row>
    <row r="54" spans="1:8" ht="19.5" customHeight="1">
      <c r="A54" s="58"/>
      <c r="B54" s="173" t="s">
        <v>552</v>
      </c>
      <c r="C54" s="174">
        <v>3044</v>
      </c>
      <c r="D54" s="181"/>
      <c r="E54" s="478"/>
      <c r="F54" s="479"/>
      <c r="G54" s="480"/>
      <c r="H54" s="379" t="str">
        <f t="shared" si="0"/>
        <v>  </v>
      </c>
    </row>
    <row r="55" spans="1:8" ht="19.5" customHeight="1">
      <c r="A55" s="58"/>
      <c r="B55" s="173" t="s">
        <v>553</v>
      </c>
      <c r="C55" s="174">
        <v>3045</v>
      </c>
      <c r="D55" s="181">
        <v>513</v>
      </c>
      <c r="E55" s="478">
        <v>16508</v>
      </c>
      <c r="F55" s="479">
        <v>16508</v>
      </c>
      <c r="G55" s="480">
        <v>14712</v>
      </c>
      <c r="H55" s="379">
        <f t="shared" si="0"/>
        <v>0.8912042645989823</v>
      </c>
    </row>
    <row r="56" spans="1:8" ht="19.5" customHeight="1">
      <c r="A56" s="58"/>
      <c r="B56" s="173" t="s">
        <v>554</v>
      </c>
      <c r="C56" s="174">
        <v>3046</v>
      </c>
      <c r="D56" s="181"/>
      <c r="E56" s="478"/>
      <c r="F56" s="479"/>
      <c r="G56" s="480"/>
      <c r="H56" s="379" t="str">
        <f t="shared" si="0"/>
        <v>  </v>
      </c>
    </row>
    <row r="57" spans="1:8" ht="19.5" customHeight="1">
      <c r="A57" s="58"/>
      <c r="B57" s="173" t="s">
        <v>555</v>
      </c>
      <c r="C57" s="174">
        <v>3047</v>
      </c>
      <c r="D57" s="181">
        <f>+D47-D39</f>
        <v>14438</v>
      </c>
      <c r="E57" s="478">
        <f>+E47-E39</f>
        <v>30667</v>
      </c>
      <c r="F57" s="479">
        <f>+F47-F39</f>
        <v>30667</v>
      </c>
      <c r="G57" s="480">
        <f>+G47-G39</f>
        <v>28858</v>
      </c>
      <c r="H57" s="379">
        <f t="shared" si="0"/>
        <v>0.9410115107444484</v>
      </c>
    </row>
    <row r="58" spans="1:8" ht="19.5" customHeight="1">
      <c r="A58" s="58"/>
      <c r="B58" s="175" t="s">
        <v>562</v>
      </c>
      <c r="C58" s="174">
        <v>3048</v>
      </c>
      <c r="D58" s="181">
        <f>+D9+D26+D39</f>
        <v>632516</v>
      </c>
      <c r="E58" s="478">
        <f>+E9+E26+E39</f>
        <v>677143</v>
      </c>
      <c r="F58" s="479">
        <f>+F9+F26+F39</f>
        <v>677143</v>
      </c>
      <c r="G58" s="480">
        <f>+G9+G26+G39</f>
        <v>685089</v>
      </c>
      <c r="H58" s="379">
        <f t="shared" si="0"/>
        <v>1.0117345966804647</v>
      </c>
    </row>
    <row r="59" spans="1:8" ht="19.5" customHeight="1">
      <c r="A59" s="58"/>
      <c r="B59" s="175" t="s">
        <v>563</v>
      </c>
      <c r="C59" s="174">
        <v>3049</v>
      </c>
      <c r="D59" s="181">
        <f>+D14+D32+D47</f>
        <v>559018</v>
      </c>
      <c r="E59" s="478">
        <f>+E14+E32+E47</f>
        <v>741320</v>
      </c>
      <c r="F59" s="479">
        <f>+F14+F32+F47</f>
        <v>741320</v>
      </c>
      <c r="G59" s="480">
        <f>+G14+G32+G47</f>
        <v>732367</v>
      </c>
      <c r="H59" s="379">
        <f t="shared" si="0"/>
        <v>0.98792289429666</v>
      </c>
    </row>
    <row r="60" spans="1:8" ht="19.5" customHeight="1">
      <c r="A60" s="58"/>
      <c r="B60" s="171" t="s">
        <v>564</v>
      </c>
      <c r="C60" s="172">
        <v>3050</v>
      </c>
      <c r="D60" s="453">
        <f>+D58-D59</f>
        <v>73498</v>
      </c>
      <c r="E60" s="382">
        <v>0</v>
      </c>
      <c r="F60" s="481">
        <v>0</v>
      </c>
      <c r="G60" s="488">
        <v>0</v>
      </c>
      <c r="H60" s="385"/>
    </row>
    <row r="61" spans="1:8" ht="19.5" customHeight="1">
      <c r="A61" s="58"/>
      <c r="B61" s="171" t="s">
        <v>565</v>
      </c>
      <c r="C61" s="172">
        <v>3051</v>
      </c>
      <c r="D61" s="453">
        <v>0</v>
      </c>
      <c r="E61" s="382">
        <f>+E59-E58</f>
        <v>64177</v>
      </c>
      <c r="F61" s="481">
        <f>+F59-F58</f>
        <v>64177</v>
      </c>
      <c r="G61" s="488">
        <f>+G59-G58</f>
        <v>47278</v>
      </c>
      <c r="H61" s="385">
        <f t="shared" si="0"/>
        <v>0.7366813655982672</v>
      </c>
    </row>
    <row r="62" spans="1:8" ht="19.5" customHeight="1">
      <c r="A62" s="58"/>
      <c r="B62" s="171" t="s">
        <v>556</v>
      </c>
      <c r="C62" s="172">
        <v>3052</v>
      </c>
      <c r="D62" s="453">
        <v>36323</v>
      </c>
      <c r="E62" s="382">
        <v>109821</v>
      </c>
      <c r="F62" s="481">
        <v>109821</v>
      </c>
      <c r="G62" s="488">
        <v>109821</v>
      </c>
      <c r="H62" s="385">
        <f t="shared" si="0"/>
        <v>1</v>
      </c>
    </row>
    <row r="63" spans="1:8" ht="24" customHeight="1">
      <c r="A63" s="58"/>
      <c r="B63" s="175" t="s">
        <v>557</v>
      </c>
      <c r="C63" s="174">
        <v>3053</v>
      </c>
      <c r="D63" s="181"/>
      <c r="E63" s="478"/>
      <c r="F63" s="479"/>
      <c r="G63" s="480"/>
      <c r="H63" s="379" t="str">
        <f t="shared" si="0"/>
        <v>  </v>
      </c>
    </row>
    <row r="64" spans="1:8" ht="24" customHeight="1">
      <c r="A64" s="58"/>
      <c r="B64" s="175" t="s">
        <v>558</v>
      </c>
      <c r="C64" s="174">
        <v>3054</v>
      </c>
      <c r="D64" s="181"/>
      <c r="E64" s="478"/>
      <c r="F64" s="479"/>
      <c r="G64" s="480"/>
      <c r="H64" s="379" t="str">
        <f t="shared" si="0"/>
        <v>  </v>
      </c>
    </row>
    <row r="65" spans="2:8" ht="19.5" customHeight="1">
      <c r="B65" s="176" t="s">
        <v>559</v>
      </c>
      <c r="C65" s="580">
        <v>3055</v>
      </c>
      <c r="D65" s="582">
        <f>+D60-D61+D62+D63-D64</f>
        <v>109821</v>
      </c>
      <c r="E65" s="584">
        <f>+E60-E61+E62+E63-E64</f>
        <v>45644</v>
      </c>
      <c r="F65" s="586">
        <f>+F60-F61+F62+F63-F64</f>
        <v>45644</v>
      </c>
      <c r="G65" s="597">
        <f>+G60-G61+G62+G63-G64</f>
        <v>62543</v>
      </c>
      <c r="H65" s="595">
        <f>_xlfn.IFERROR(G65/F65,"  ")</f>
        <v>1.3702348610989397</v>
      </c>
    </row>
    <row r="66" spans="2:8" ht="13.5" customHeight="1" thickBot="1">
      <c r="B66" s="177" t="s">
        <v>560</v>
      </c>
      <c r="C66" s="581"/>
      <c r="D66" s="583"/>
      <c r="E66" s="585"/>
      <c r="F66" s="587"/>
      <c r="G66" s="598"/>
      <c r="H66" s="596" t="str">
        <f t="shared" si="0"/>
        <v>  </v>
      </c>
    </row>
    <row r="67" spans="2:8" ht="15">
      <c r="B67" s="36"/>
      <c r="H67" s="178" t="str">
        <f t="shared" si="0"/>
        <v>  </v>
      </c>
    </row>
    <row r="68" spans="2:8" ht="15">
      <c r="B68" s="138" t="s">
        <v>571</v>
      </c>
      <c r="H68" s="178" t="str">
        <f t="shared" si="0"/>
        <v>  </v>
      </c>
    </row>
    <row r="69" spans="2:8" ht="15">
      <c r="B69" s="304" t="s">
        <v>901</v>
      </c>
      <c r="C69" s="8" t="s">
        <v>777</v>
      </c>
      <c r="E69" s="8" t="s">
        <v>900</v>
      </c>
      <c r="H69" s="178" t="str">
        <f t="shared" si="0"/>
        <v>  </v>
      </c>
    </row>
    <row r="70" ht="15">
      <c r="H70" s="178" t="str">
        <f>_xlfn.IFERROR(G70/F70,"  ")</f>
        <v>  </v>
      </c>
    </row>
    <row r="71" ht="15">
      <c r="H71" s="178" t="str">
        <f>_xlfn.IFERROR(G71/F71,"  ")</f>
        <v>  </v>
      </c>
    </row>
    <row r="72" ht="15">
      <c r="H72" s="178" t="str">
        <f>_xlfn.IFERROR(G72/F72,"  ")</f>
        <v>  </v>
      </c>
    </row>
    <row r="73" ht="15">
      <c r="H73" s="178" t="str">
        <f>_xlfn.IFERROR(G73/F73,"  ")</f>
        <v>  </v>
      </c>
    </row>
    <row r="74" ht="15">
      <c r="H74" s="178" t="str">
        <f aca="true" t="shared" si="1" ref="H74:H137">_xlfn.IFERROR(G74/F74,"  ")</f>
        <v>  </v>
      </c>
    </row>
    <row r="75" ht="15">
      <c r="H75" s="178" t="str">
        <f t="shared" si="1"/>
        <v>  </v>
      </c>
    </row>
    <row r="76" ht="15">
      <c r="H76" s="178" t="str">
        <f t="shared" si="1"/>
        <v>  </v>
      </c>
    </row>
    <row r="77" ht="15">
      <c r="H77" s="178" t="str">
        <f t="shared" si="1"/>
        <v>  </v>
      </c>
    </row>
    <row r="78" ht="15">
      <c r="H78" s="590" t="str">
        <f t="shared" si="1"/>
        <v>  </v>
      </c>
    </row>
    <row r="79" ht="15">
      <c r="H79" s="590" t="str">
        <f t="shared" si="1"/>
        <v>  </v>
      </c>
    </row>
    <row r="80" ht="15">
      <c r="H80" s="178" t="str">
        <f t="shared" si="1"/>
        <v>  </v>
      </c>
    </row>
    <row r="81" ht="15">
      <c r="H81" s="178" t="str">
        <f t="shared" si="1"/>
        <v>  </v>
      </c>
    </row>
    <row r="82" ht="15">
      <c r="H82" s="178" t="str">
        <f t="shared" si="1"/>
        <v>  </v>
      </c>
    </row>
    <row r="83" ht="15">
      <c r="H83" s="178" t="str">
        <f t="shared" si="1"/>
        <v>  </v>
      </c>
    </row>
    <row r="84" ht="15">
      <c r="H84" s="178" t="str">
        <f t="shared" si="1"/>
        <v>  </v>
      </c>
    </row>
    <row r="85" ht="15">
      <c r="H85" s="178" t="str">
        <f t="shared" si="1"/>
        <v>  </v>
      </c>
    </row>
    <row r="86" ht="15">
      <c r="H86" s="178" t="str">
        <f t="shared" si="1"/>
        <v>  </v>
      </c>
    </row>
    <row r="87" ht="15">
      <c r="H87" s="178" t="str">
        <f t="shared" si="1"/>
        <v>  </v>
      </c>
    </row>
    <row r="88" ht="15">
      <c r="H88" s="178" t="str">
        <f t="shared" si="1"/>
        <v>  </v>
      </c>
    </row>
    <row r="89" ht="15">
      <c r="H89" s="178" t="str">
        <f t="shared" si="1"/>
        <v>  </v>
      </c>
    </row>
    <row r="90" ht="15">
      <c r="H90" s="178" t="str">
        <f t="shared" si="1"/>
        <v>  </v>
      </c>
    </row>
    <row r="91" ht="15">
      <c r="H91" s="178" t="str">
        <f t="shared" si="1"/>
        <v>  </v>
      </c>
    </row>
    <row r="92" ht="15">
      <c r="H92" s="178" t="str">
        <f t="shared" si="1"/>
        <v>  </v>
      </c>
    </row>
    <row r="93" ht="15">
      <c r="H93" s="590" t="str">
        <f t="shared" si="1"/>
        <v>  </v>
      </c>
    </row>
    <row r="94" ht="15">
      <c r="H94" s="590" t="str">
        <f t="shared" si="1"/>
        <v>  </v>
      </c>
    </row>
    <row r="95" ht="15">
      <c r="H95" s="590" t="str">
        <f t="shared" si="1"/>
        <v>  </v>
      </c>
    </row>
    <row r="96" ht="15">
      <c r="H96" s="590" t="str">
        <f t="shared" si="1"/>
        <v>  </v>
      </c>
    </row>
    <row r="97" ht="15">
      <c r="H97" s="178" t="str">
        <f t="shared" si="1"/>
        <v>  </v>
      </c>
    </row>
    <row r="98" ht="15">
      <c r="H98" s="178" t="str">
        <f t="shared" si="1"/>
        <v>  </v>
      </c>
    </row>
    <row r="99" ht="15">
      <c r="H99" s="178" t="str">
        <f t="shared" si="1"/>
        <v>  </v>
      </c>
    </row>
    <row r="100" ht="15">
      <c r="H100" s="590" t="str">
        <f t="shared" si="1"/>
        <v>  </v>
      </c>
    </row>
    <row r="101" ht="15">
      <c r="H101" s="590" t="str">
        <f t="shared" si="1"/>
        <v>  </v>
      </c>
    </row>
    <row r="102" ht="15">
      <c r="H102" s="178" t="str">
        <f t="shared" si="1"/>
        <v>  </v>
      </c>
    </row>
    <row r="103" ht="15">
      <c r="H103" s="178" t="str">
        <f t="shared" si="1"/>
        <v>  </v>
      </c>
    </row>
    <row r="104" ht="15">
      <c r="H104" s="178" t="str">
        <f t="shared" si="1"/>
        <v>  </v>
      </c>
    </row>
    <row r="105" ht="15">
      <c r="H105" s="178" t="str">
        <f t="shared" si="1"/>
        <v>  </v>
      </c>
    </row>
    <row r="106" ht="15">
      <c r="H106" s="178" t="str">
        <f t="shared" si="1"/>
        <v>  </v>
      </c>
    </row>
    <row r="107" ht="15">
      <c r="H107" s="178" t="str">
        <f t="shared" si="1"/>
        <v>  </v>
      </c>
    </row>
    <row r="108" ht="15">
      <c r="H108" s="178" t="str">
        <f t="shared" si="1"/>
        <v>  </v>
      </c>
    </row>
    <row r="109" ht="15">
      <c r="H109" s="178" t="str">
        <f t="shared" si="1"/>
        <v>  </v>
      </c>
    </row>
    <row r="110" ht="15">
      <c r="H110" s="178" t="str">
        <f t="shared" si="1"/>
        <v>  </v>
      </c>
    </row>
    <row r="111" ht="15">
      <c r="H111" s="178" t="str">
        <f t="shared" si="1"/>
        <v>  </v>
      </c>
    </row>
    <row r="112" ht="15">
      <c r="H112" s="590" t="str">
        <f t="shared" si="1"/>
        <v>  </v>
      </c>
    </row>
    <row r="113" ht="15">
      <c r="H113" s="590" t="str">
        <f t="shared" si="1"/>
        <v>  </v>
      </c>
    </row>
    <row r="114" ht="15">
      <c r="H114" s="178" t="str">
        <f t="shared" si="1"/>
        <v>  </v>
      </c>
    </row>
    <row r="115" ht="15">
      <c r="H115" s="590" t="str">
        <f t="shared" si="1"/>
        <v>  </v>
      </c>
    </row>
    <row r="116" ht="15">
      <c r="H116" s="590" t="str">
        <f t="shared" si="1"/>
        <v>  </v>
      </c>
    </row>
    <row r="117" ht="15">
      <c r="H117" s="178" t="str">
        <f t="shared" si="1"/>
        <v>  </v>
      </c>
    </row>
    <row r="118" ht="15">
      <c r="H118" s="178" t="str">
        <f t="shared" si="1"/>
        <v>  </v>
      </c>
    </row>
    <row r="119" ht="15">
      <c r="H119" s="178" t="str">
        <f t="shared" si="1"/>
        <v>  </v>
      </c>
    </row>
    <row r="120" ht="15">
      <c r="H120" s="178" t="str">
        <f t="shared" si="1"/>
        <v>  </v>
      </c>
    </row>
    <row r="121" ht="15">
      <c r="H121" s="178" t="str">
        <f t="shared" si="1"/>
        <v>  </v>
      </c>
    </row>
    <row r="122" ht="15">
      <c r="H122" s="178" t="str">
        <f t="shared" si="1"/>
        <v>  </v>
      </c>
    </row>
    <row r="123" ht="15">
      <c r="H123" s="178" t="str">
        <f t="shared" si="1"/>
        <v>  </v>
      </c>
    </row>
    <row r="124" ht="15">
      <c r="H124" s="178" t="str">
        <f t="shared" si="1"/>
        <v>  </v>
      </c>
    </row>
    <row r="125" ht="15">
      <c r="H125" s="590" t="str">
        <f t="shared" si="1"/>
        <v>  </v>
      </c>
    </row>
    <row r="126" ht="15">
      <c r="H126" s="590" t="str">
        <f t="shared" si="1"/>
        <v>  </v>
      </c>
    </row>
    <row r="127" ht="15">
      <c r="H127" s="178" t="str">
        <f t="shared" si="1"/>
        <v>  </v>
      </c>
    </row>
    <row r="128" ht="15">
      <c r="H128" s="178" t="str">
        <f t="shared" si="1"/>
        <v>  </v>
      </c>
    </row>
    <row r="129" ht="15">
      <c r="H129" s="178" t="str">
        <f t="shared" si="1"/>
        <v>  </v>
      </c>
    </row>
    <row r="130" ht="15">
      <c r="H130" s="178" t="str">
        <f t="shared" si="1"/>
        <v>  </v>
      </c>
    </row>
    <row r="131" ht="15">
      <c r="H131" s="178" t="str">
        <f t="shared" si="1"/>
        <v>  </v>
      </c>
    </row>
    <row r="132" ht="15">
      <c r="H132" s="178" t="str">
        <f t="shared" si="1"/>
        <v>  </v>
      </c>
    </row>
    <row r="133" ht="15">
      <c r="H133" s="590" t="str">
        <f t="shared" si="1"/>
        <v>  </v>
      </c>
    </row>
    <row r="134" ht="15">
      <c r="H134" s="590" t="str">
        <f t="shared" si="1"/>
        <v>  </v>
      </c>
    </row>
    <row r="135" ht="15">
      <c r="H135" s="178" t="str">
        <f t="shared" si="1"/>
        <v>  </v>
      </c>
    </row>
    <row r="136" ht="15">
      <c r="H136" s="178" t="str">
        <f t="shared" si="1"/>
        <v>  </v>
      </c>
    </row>
    <row r="137" ht="15">
      <c r="H137" s="178" t="str">
        <f t="shared" si="1"/>
        <v>  </v>
      </c>
    </row>
    <row r="138" ht="15">
      <c r="H138" s="178" t="str">
        <f aca="true" t="shared" si="2" ref="H138:H144">_xlfn.IFERROR(G138/F138,"  ")</f>
        <v>  </v>
      </c>
    </row>
    <row r="139" ht="15">
      <c r="H139" s="178" t="str">
        <f t="shared" si="2"/>
        <v>  </v>
      </c>
    </row>
    <row r="140" ht="15">
      <c r="H140" s="590" t="str">
        <f t="shared" si="2"/>
        <v>  </v>
      </c>
    </row>
    <row r="141" ht="15">
      <c r="H141" s="590" t="str">
        <f t="shared" si="2"/>
        <v>  </v>
      </c>
    </row>
    <row r="142" ht="15">
      <c r="H142" s="590" t="str">
        <f t="shared" si="2"/>
        <v>  </v>
      </c>
    </row>
    <row r="143" ht="15">
      <c r="H143" s="590" t="str">
        <f t="shared" si="2"/>
        <v>  </v>
      </c>
    </row>
    <row r="144" ht="15">
      <c r="H144" s="178" t="str">
        <f t="shared" si="2"/>
        <v>  </v>
      </c>
    </row>
  </sheetData>
  <sheetProtection password="E06D" sheet="1" objects="1" scenarios="1" sort="0" autoFilter="0"/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9"/>
  <sheetViews>
    <sheetView showGridLines="0" zoomScale="75" zoomScaleNormal="75" zoomScalePageLayoutView="0" workbookViewId="0" topLeftCell="A1">
      <selection activeCell="G29" sqref="G29"/>
    </sheetView>
  </sheetViews>
  <sheetFormatPr defaultColWidth="9.140625" defaultRowHeight="12.75"/>
  <cols>
    <col min="1" max="1" width="2.8515625" style="2" customWidth="1"/>
    <col min="2" max="2" width="6.140625" style="2" customWidth="1"/>
    <col min="3" max="3" width="81.28125" style="2" customWidth="1"/>
    <col min="4" max="4" width="20.7109375" style="18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1" ht="17.25">
      <c r="H1" s="132" t="s">
        <v>209</v>
      </c>
    </row>
    <row r="2" spans="2:9" ht="20.25">
      <c r="B2" s="601" t="s">
        <v>37</v>
      </c>
      <c r="C2" s="601"/>
      <c r="D2" s="601"/>
      <c r="E2" s="601"/>
      <c r="F2" s="601"/>
      <c r="G2" s="601"/>
      <c r="H2" s="601"/>
      <c r="I2" s="1"/>
    </row>
    <row r="3" spans="3:9" ht="18" thickBot="1">
      <c r="C3" s="1"/>
      <c r="D3" s="19"/>
      <c r="E3" s="1"/>
      <c r="F3" s="1"/>
      <c r="G3" s="1"/>
      <c r="H3" s="46" t="s">
        <v>3</v>
      </c>
      <c r="I3" s="1"/>
    </row>
    <row r="4" spans="2:20" ht="36.75" customHeight="1">
      <c r="B4" s="602" t="s">
        <v>4</v>
      </c>
      <c r="C4" s="604" t="s">
        <v>6</v>
      </c>
      <c r="D4" s="606" t="s">
        <v>702</v>
      </c>
      <c r="E4" s="608" t="s">
        <v>703</v>
      </c>
      <c r="F4" s="610" t="s">
        <v>704</v>
      </c>
      <c r="G4" s="611"/>
      <c r="H4" s="612" t="s">
        <v>705</v>
      </c>
      <c r="I4" s="614"/>
      <c r="J4" s="615"/>
      <c r="K4" s="614"/>
      <c r="L4" s="615"/>
      <c r="M4" s="614"/>
      <c r="N4" s="615"/>
      <c r="O4" s="614"/>
      <c r="P4" s="615"/>
      <c r="Q4" s="614"/>
      <c r="R4" s="615"/>
      <c r="S4" s="615"/>
      <c r="T4" s="615"/>
    </row>
    <row r="5" spans="2:20" ht="30.75" customHeight="1" thickBot="1">
      <c r="B5" s="603"/>
      <c r="C5" s="605"/>
      <c r="D5" s="607"/>
      <c r="E5" s="609"/>
      <c r="F5" s="245" t="s">
        <v>0</v>
      </c>
      <c r="G5" s="185" t="s">
        <v>46</v>
      </c>
      <c r="H5" s="613"/>
      <c r="I5" s="614"/>
      <c r="J5" s="614"/>
      <c r="K5" s="614"/>
      <c r="L5" s="614"/>
      <c r="M5" s="614"/>
      <c r="N5" s="614"/>
      <c r="O5" s="614"/>
      <c r="P5" s="615"/>
      <c r="Q5" s="614"/>
      <c r="R5" s="615"/>
      <c r="S5" s="615"/>
      <c r="T5" s="615"/>
    </row>
    <row r="6" spans="2:8" s="22" customFormat="1" ht="35.25" customHeight="1">
      <c r="B6" s="106" t="s">
        <v>53</v>
      </c>
      <c r="C6" s="47" t="s">
        <v>80</v>
      </c>
      <c r="D6" s="63">
        <v>162142853.34</v>
      </c>
      <c r="E6" s="246">
        <v>188722880</v>
      </c>
      <c r="F6" s="246">
        <v>188722880</v>
      </c>
      <c r="G6" s="331">
        <v>188441101.57</v>
      </c>
      <c r="H6" s="328">
        <f aca="true" t="shared" si="0" ref="H6:H37">_xlfn.IFERROR(G6/F6,"  ")</f>
        <v>0.9985069196167418</v>
      </c>
    </row>
    <row r="7" spans="2:8" s="22" customFormat="1" ht="35.25" customHeight="1">
      <c r="B7" s="103" t="s">
        <v>54</v>
      </c>
      <c r="C7" s="25" t="s">
        <v>118</v>
      </c>
      <c r="D7" s="62">
        <v>223080212.28</v>
      </c>
      <c r="E7" s="247">
        <v>260200000</v>
      </c>
      <c r="F7" s="247">
        <v>260200000</v>
      </c>
      <c r="G7" s="332">
        <v>260101269.78</v>
      </c>
      <c r="H7" s="329">
        <f t="shared" si="0"/>
        <v>0.9996205602613374</v>
      </c>
    </row>
    <row r="8" spans="2:8" s="22" customFormat="1" ht="35.25" customHeight="1">
      <c r="B8" s="103" t="s">
        <v>55</v>
      </c>
      <c r="C8" s="25" t="s">
        <v>119</v>
      </c>
      <c r="D8" s="62">
        <v>260128842.77</v>
      </c>
      <c r="E8" s="247">
        <v>302222300</v>
      </c>
      <c r="F8" s="247">
        <v>302222300</v>
      </c>
      <c r="G8" s="332">
        <v>301885286.7</v>
      </c>
      <c r="H8" s="329">
        <f t="shared" si="0"/>
        <v>0.9988848827502139</v>
      </c>
    </row>
    <row r="9" spans="2:8" s="22" customFormat="1" ht="35.25" customHeight="1">
      <c r="B9" s="103" t="s">
        <v>56</v>
      </c>
      <c r="C9" s="25" t="s">
        <v>566</v>
      </c>
      <c r="D9" s="62">
        <v>273</v>
      </c>
      <c r="E9" s="247">
        <v>293</v>
      </c>
      <c r="F9" s="247">
        <v>293</v>
      </c>
      <c r="G9" s="247">
        <f>G10+G11</f>
        <v>293</v>
      </c>
      <c r="H9" s="329">
        <f t="shared" si="0"/>
        <v>1</v>
      </c>
    </row>
    <row r="10" spans="2:8" s="22" customFormat="1" ht="35.25" customHeight="1">
      <c r="B10" s="103" t="s">
        <v>123</v>
      </c>
      <c r="C10" s="104" t="s">
        <v>120</v>
      </c>
      <c r="D10" s="62">
        <v>256</v>
      </c>
      <c r="E10" s="247">
        <v>276</v>
      </c>
      <c r="F10" s="247">
        <v>276</v>
      </c>
      <c r="G10" s="247">
        <v>269</v>
      </c>
      <c r="H10" s="329">
        <f t="shared" si="0"/>
        <v>0.9746376811594203</v>
      </c>
    </row>
    <row r="11" spans="2:8" s="22" customFormat="1" ht="35.25" customHeight="1">
      <c r="B11" s="103" t="s">
        <v>122</v>
      </c>
      <c r="C11" s="104" t="s">
        <v>121</v>
      </c>
      <c r="D11" s="62">
        <v>17</v>
      </c>
      <c r="E11" s="247">
        <v>17</v>
      </c>
      <c r="F11" s="247">
        <v>17</v>
      </c>
      <c r="G11" s="247">
        <v>24</v>
      </c>
      <c r="H11" s="329">
        <f t="shared" si="0"/>
        <v>1.411764705882353</v>
      </c>
    </row>
    <row r="12" spans="2:8" s="22" customFormat="1" ht="35.25" customHeight="1">
      <c r="B12" s="103" t="s">
        <v>96</v>
      </c>
      <c r="C12" s="105" t="s">
        <v>7</v>
      </c>
      <c r="D12" s="62">
        <v>103773.59</v>
      </c>
      <c r="E12" s="247">
        <v>150000</v>
      </c>
      <c r="F12" s="247">
        <v>150000</v>
      </c>
      <c r="G12" s="332">
        <v>109375</v>
      </c>
      <c r="H12" s="329">
        <f t="shared" si="0"/>
        <v>0.7291666666666666</v>
      </c>
    </row>
    <row r="13" spans="2:8" s="22" customFormat="1" ht="35.25" customHeight="1">
      <c r="B13" s="103" t="s">
        <v>97</v>
      </c>
      <c r="C13" s="105" t="s">
        <v>71</v>
      </c>
      <c r="D13" s="244">
        <v>1</v>
      </c>
      <c r="E13" s="248">
        <v>1</v>
      </c>
      <c r="F13" s="248">
        <v>1</v>
      </c>
      <c r="G13" s="247">
        <v>1</v>
      </c>
      <c r="H13" s="329">
        <f t="shared" si="0"/>
        <v>1</v>
      </c>
    </row>
    <row r="14" spans="2:8" s="22" customFormat="1" ht="35.25" customHeight="1">
      <c r="B14" s="103" t="s">
        <v>98</v>
      </c>
      <c r="C14" s="105" t="s">
        <v>8</v>
      </c>
      <c r="D14" s="244"/>
      <c r="E14" s="248"/>
      <c r="F14" s="248"/>
      <c r="G14" s="247"/>
      <c r="H14" s="329" t="str">
        <f t="shared" si="0"/>
        <v>  </v>
      </c>
    </row>
    <row r="15" spans="2:8" s="22" customFormat="1" ht="35.25" customHeight="1">
      <c r="B15" s="103" t="s">
        <v>99</v>
      </c>
      <c r="C15" s="105" t="s">
        <v>72</v>
      </c>
      <c r="D15" s="244"/>
      <c r="E15" s="248"/>
      <c r="F15" s="248"/>
      <c r="G15" s="247"/>
      <c r="H15" s="329" t="str">
        <f t="shared" si="0"/>
        <v>  </v>
      </c>
    </row>
    <row r="16" spans="2:8" s="22" customFormat="1" ht="35.25" customHeight="1">
      <c r="B16" s="103" t="s">
        <v>100</v>
      </c>
      <c r="C16" s="25" t="s">
        <v>9</v>
      </c>
      <c r="D16" s="244">
        <v>3359712.63</v>
      </c>
      <c r="E16" s="248">
        <v>3950000</v>
      </c>
      <c r="F16" s="248">
        <v>3950000</v>
      </c>
      <c r="G16" s="332">
        <v>3167638.08</v>
      </c>
      <c r="H16" s="329">
        <f t="shared" si="0"/>
        <v>0.8019336911392405</v>
      </c>
    </row>
    <row r="17" spans="2:8" s="22" customFormat="1" ht="35.25" customHeight="1">
      <c r="B17" s="103" t="s">
        <v>101</v>
      </c>
      <c r="C17" s="25" t="s">
        <v>73</v>
      </c>
      <c r="D17" s="62">
        <v>7</v>
      </c>
      <c r="E17" s="247">
        <v>7</v>
      </c>
      <c r="F17" s="247">
        <v>7</v>
      </c>
      <c r="G17" s="247">
        <v>7</v>
      </c>
      <c r="H17" s="329">
        <f t="shared" si="0"/>
        <v>1</v>
      </c>
    </row>
    <row r="18" spans="2:8" s="22" customFormat="1" ht="35.25" customHeight="1">
      <c r="B18" s="103" t="s">
        <v>102</v>
      </c>
      <c r="C18" s="25" t="s">
        <v>10</v>
      </c>
      <c r="D18" s="62"/>
      <c r="E18" s="247"/>
      <c r="F18" s="247"/>
      <c r="G18" s="247"/>
      <c r="H18" s="329" t="str">
        <f t="shared" si="0"/>
        <v>  </v>
      </c>
    </row>
    <row r="19" spans="2:8" s="22" customFormat="1" ht="35.25" customHeight="1">
      <c r="B19" s="103" t="s">
        <v>103</v>
      </c>
      <c r="C19" s="105" t="s">
        <v>74</v>
      </c>
      <c r="D19" s="62"/>
      <c r="E19" s="247"/>
      <c r="F19" s="247"/>
      <c r="G19" s="247"/>
      <c r="H19" s="329" t="str">
        <f t="shared" si="0"/>
        <v>  </v>
      </c>
    </row>
    <row r="20" spans="2:8" s="22" customFormat="1" ht="35.25" customHeight="1">
      <c r="B20" s="103" t="s">
        <v>104</v>
      </c>
      <c r="C20" s="25" t="s">
        <v>82</v>
      </c>
      <c r="D20" s="62"/>
      <c r="E20" s="247"/>
      <c r="F20" s="247"/>
      <c r="G20" s="247"/>
      <c r="H20" s="329" t="str">
        <f t="shared" si="0"/>
        <v>  </v>
      </c>
    </row>
    <row r="21" spans="2:8" s="22" customFormat="1" ht="35.25" customHeight="1">
      <c r="B21" s="103" t="s">
        <v>63</v>
      </c>
      <c r="C21" s="25" t="s">
        <v>81</v>
      </c>
      <c r="D21" s="62"/>
      <c r="E21" s="247"/>
      <c r="F21" s="247"/>
      <c r="G21" s="247"/>
      <c r="H21" s="329" t="str">
        <f t="shared" si="0"/>
        <v>  </v>
      </c>
    </row>
    <row r="22" spans="2:8" s="22" customFormat="1" ht="35.25" customHeight="1">
      <c r="B22" s="103" t="s">
        <v>105</v>
      </c>
      <c r="C22" s="25" t="s">
        <v>75</v>
      </c>
      <c r="D22" s="62"/>
      <c r="E22" s="247"/>
      <c r="F22" s="247"/>
      <c r="G22" s="247"/>
      <c r="H22" s="329" t="str">
        <f t="shared" si="0"/>
        <v>  </v>
      </c>
    </row>
    <row r="23" spans="2:8" s="22" customFormat="1" ht="35.25" customHeight="1">
      <c r="B23" s="103" t="s">
        <v>106</v>
      </c>
      <c r="C23" s="25" t="s">
        <v>76</v>
      </c>
      <c r="D23" s="62"/>
      <c r="E23" s="247"/>
      <c r="F23" s="247"/>
      <c r="G23" s="247"/>
      <c r="H23" s="329" t="str">
        <f t="shared" si="0"/>
        <v>  </v>
      </c>
    </row>
    <row r="24" spans="2:8" s="22" customFormat="1" ht="35.25" customHeight="1">
      <c r="B24" s="103" t="s">
        <v>107</v>
      </c>
      <c r="C24" s="25" t="s">
        <v>767</v>
      </c>
      <c r="D24" s="62">
        <v>1791519.27</v>
      </c>
      <c r="E24" s="247">
        <v>1792452</v>
      </c>
      <c r="F24" s="247">
        <v>1792452</v>
      </c>
      <c r="G24" s="332">
        <v>1724729.95</v>
      </c>
      <c r="H24" s="329">
        <f t="shared" si="0"/>
        <v>0.9622182072379065</v>
      </c>
    </row>
    <row r="25" spans="2:8" s="22" customFormat="1" ht="35.25" customHeight="1">
      <c r="B25" s="103" t="s">
        <v>108</v>
      </c>
      <c r="C25" s="25" t="s">
        <v>77</v>
      </c>
      <c r="D25" s="62">
        <v>3</v>
      </c>
      <c r="E25" s="247">
        <v>3</v>
      </c>
      <c r="F25" s="247">
        <v>3</v>
      </c>
      <c r="G25" s="247">
        <v>3</v>
      </c>
      <c r="H25" s="329">
        <f t="shared" si="0"/>
        <v>1</v>
      </c>
    </row>
    <row r="26" spans="2:8" s="22" customFormat="1" ht="35.25" customHeight="1">
      <c r="B26" s="103" t="s">
        <v>109</v>
      </c>
      <c r="C26" s="25" t="s">
        <v>11</v>
      </c>
      <c r="D26" s="62">
        <v>11516581.28</v>
      </c>
      <c r="E26" s="247">
        <v>14134000</v>
      </c>
      <c r="F26" s="247">
        <v>14134000</v>
      </c>
      <c r="G26" s="332">
        <v>13601666.68</v>
      </c>
      <c r="H26" s="329">
        <f t="shared" si="0"/>
        <v>0.962336683175322</v>
      </c>
    </row>
    <row r="27" spans="2:8" s="22" customFormat="1" ht="35.25" customHeight="1">
      <c r="B27" s="103" t="s">
        <v>110</v>
      </c>
      <c r="C27" s="25" t="s">
        <v>78</v>
      </c>
      <c r="D27" s="62">
        <v>364429.14</v>
      </c>
      <c r="E27" s="247">
        <v>700000</v>
      </c>
      <c r="F27" s="247">
        <v>700000</v>
      </c>
      <c r="G27" s="332">
        <v>699087.54</v>
      </c>
      <c r="H27" s="329">
        <f t="shared" si="0"/>
        <v>0.9986964857142858</v>
      </c>
    </row>
    <row r="28" spans="2:8" s="24" customFormat="1" ht="35.25" customHeight="1">
      <c r="B28" s="103" t="s">
        <v>111</v>
      </c>
      <c r="C28" s="105" t="s">
        <v>79</v>
      </c>
      <c r="D28" s="62">
        <v>19660</v>
      </c>
      <c r="E28" s="247">
        <v>370000</v>
      </c>
      <c r="F28" s="247">
        <v>370000</v>
      </c>
      <c r="G28" s="332">
        <v>95455.32</v>
      </c>
      <c r="H28" s="329">
        <f t="shared" si="0"/>
        <v>0.25798735135135137</v>
      </c>
    </row>
    <row r="29" spans="2:8" s="22" customFormat="1" ht="35.25" customHeight="1">
      <c r="B29" s="103" t="s">
        <v>112</v>
      </c>
      <c r="C29" s="25" t="s">
        <v>12</v>
      </c>
      <c r="D29" s="62">
        <v>2306148.45</v>
      </c>
      <c r="E29" s="247">
        <v>4419000</v>
      </c>
      <c r="F29" s="247">
        <v>4419000</v>
      </c>
      <c r="G29" s="332">
        <v>4378217.2</v>
      </c>
      <c r="H29" s="329">
        <f t="shared" si="0"/>
        <v>0.9907710341706268</v>
      </c>
    </row>
    <row r="30" spans="2:8" s="22" customFormat="1" ht="35.25" customHeight="1">
      <c r="B30" s="103" t="s">
        <v>113</v>
      </c>
      <c r="C30" s="25" t="s">
        <v>47</v>
      </c>
      <c r="D30" s="62">
        <v>8</v>
      </c>
      <c r="E30" s="247">
        <v>12</v>
      </c>
      <c r="F30" s="247">
        <v>12</v>
      </c>
      <c r="G30" s="247">
        <v>12</v>
      </c>
      <c r="H30" s="329">
        <f t="shared" si="0"/>
        <v>1</v>
      </c>
    </row>
    <row r="31" spans="2:8" s="22" customFormat="1" ht="35.25" customHeight="1">
      <c r="B31" s="103" t="s">
        <v>64</v>
      </c>
      <c r="C31" s="25" t="s">
        <v>13</v>
      </c>
      <c r="D31" s="62">
        <v>2200921.75</v>
      </c>
      <c r="E31" s="247">
        <v>3655000</v>
      </c>
      <c r="F31" s="247">
        <v>3655000</v>
      </c>
      <c r="G31" s="332">
        <v>3654196.86</v>
      </c>
      <c r="H31" s="329">
        <f t="shared" si="0"/>
        <v>0.9997802626538987</v>
      </c>
    </row>
    <row r="32" spans="2:8" s="22" customFormat="1" ht="35.25" customHeight="1">
      <c r="B32" s="103" t="s">
        <v>114</v>
      </c>
      <c r="C32" s="25" t="s">
        <v>47</v>
      </c>
      <c r="D32" s="62">
        <v>13</v>
      </c>
      <c r="E32" s="247">
        <v>18</v>
      </c>
      <c r="F32" s="247">
        <v>18</v>
      </c>
      <c r="G32" s="247">
        <v>18</v>
      </c>
      <c r="H32" s="329">
        <f t="shared" si="0"/>
        <v>1</v>
      </c>
    </row>
    <row r="33" spans="2:8" s="22" customFormat="1" ht="35.25" customHeight="1">
      <c r="B33" s="103" t="s">
        <v>115</v>
      </c>
      <c r="C33" s="25" t="s">
        <v>14</v>
      </c>
      <c r="D33" s="62"/>
      <c r="E33" s="247"/>
      <c r="F33" s="247"/>
      <c r="G33" s="332"/>
      <c r="H33" s="329" t="str">
        <f t="shared" si="0"/>
        <v>  </v>
      </c>
    </row>
    <row r="34" spans="2:8" s="22" customFormat="1" ht="35.25" customHeight="1">
      <c r="B34" s="103" t="s">
        <v>116</v>
      </c>
      <c r="C34" s="25" t="s">
        <v>15</v>
      </c>
      <c r="D34" s="62">
        <v>15843980</v>
      </c>
      <c r="E34" s="247">
        <v>13680000</v>
      </c>
      <c r="F34" s="247">
        <v>13680000</v>
      </c>
      <c r="G34" s="332">
        <v>12725500.86</v>
      </c>
      <c r="H34" s="329">
        <f t="shared" si="0"/>
        <v>0.9302266710526316</v>
      </c>
    </row>
    <row r="35" spans="2:8" s="22" customFormat="1" ht="35.25" customHeight="1">
      <c r="B35" s="103" t="s">
        <v>117</v>
      </c>
      <c r="C35" s="25" t="s">
        <v>16</v>
      </c>
      <c r="D35" s="62"/>
      <c r="E35" s="247"/>
      <c r="F35" s="247"/>
      <c r="G35" s="332"/>
      <c r="H35" s="329" t="str">
        <f t="shared" si="0"/>
        <v>  </v>
      </c>
    </row>
    <row r="36" spans="2:8" s="22" customFormat="1" ht="35.25" customHeight="1">
      <c r="B36" s="103" t="s">
        <v>65</v>
      </c>
      <c r="C36" s="25" t="s">
        <v>17</v>
      </c>
      <c r="D36" s="62">
        <v>0</v>
      </c>
      <c r="E36" s="247">
        <v>722000</v>
      </c>
      <c r="F36" s="247">
        <v>722000</v>
      </c>
      <c r="G36" s="332">
        <v>721773.6</v>
      </c>
      <c r="H36" s="329">
        <f t="shared" si="0"/>
        <v>0.9996864265927977</v>
      </c>
    </row>
    <row r="37" spans="2:8" s="22" customFormat="1" ht="35.25" customHeight="1" thickBot="1">
      <c r="B37" s="101" t="s">
        <v>264</v>
      </c>
      <c r="C37" s="102" t="s">
        <v>263</v>
      </c>
      <c r="D37" s="243"/>
      <c r="E37" s="249">
        <v>2000000</v>
      </c>
      <c r="F37" s="249">
        <v>2000000</v>
      </c>
      <c r="G37" s="333">
        <v>1792225</v>
      </c>
      <c r="H37" s="330">
        <f t="shared" si="0"/>
        <v>0.8961125</v>
      </c>
    </row>
    <row r="38" spans="2:8" s="22" customFormat="1" ht="19.5" customHeight="1">
      <c r="B38" s="23"/>
      <c r="C38" s="8" t="s">
        <v>571</v>
      </c>
      <c r="D38" s="184"/>
      <c r="E38" s="87"/>
      <c r="F38" s="37"/>
      <c r="G38" s="23"/>
      <c r="H38" s="23"/>
    </row>
    <row r="39" spans="2:8" s="22" customFormat="1" ht="19.5" customHeight="1">
      <c r="B39" s="23"/>
      <c r="C39" s="87" t="s">
        <v>567</v>
      </c>
      <c r="D39" s="184"/>
      <c r="E39" s="87"/>
      <c r="F39" s="37"/>
      <c r="G39" s="23"/>
      <c r="H39" s="23"/>
    </row>
    <row r="40" spans="2:8" s="22" customFormat="1" ht="21" customHeight="1">
      <c r="B40" s="23"/>
      <c r="C40" s="616" t="s">
        <v>909</v>
      </c>
      <c r="D40" s="616"/>
      <c r="E40" s="616"/>
      <c r="F40" s="616"/>
      <c r="G40" s="618" t="s">
        <v>910</v>
      </c>
      <c r="H40" s="618"/>
    </row>
    <row r="41" spans="1:9" ht="18">
      <c r="A41" s="22"/>
      <c r="B41" s="27"/>
      <c r="C41" s="44"/>
      <c r="D41" s="44"/>
      <c r="E41" s="515"/>
      <c r="F41" s="44"/>
      <c r="G41" s="617"/>
      <c r="H41" s="617"/>
      <c r="I41" s="75"/>
    </row>
    <row r="42" spans="2:9" ht="24" customHeight="1">
      <c r="B42" s="8"/>
      <c r="C42" s="8"/>
      <c r="D42" s="75"/>
      <c r="F42" s="8"/>
      <c r="G42" s="8"/>
      <c r="H42" s="8"/>
      <c r="I42" s="8"/>
    </row>
    <row r="43" spans="2:8" ht="15">
      <c r="B43" s="3"/>
      <c r="C43" s="4"/>
      <c r="D43" s="20"/>
      <c r="E43" s="4"/>
      <c r="F43" s="3"/>
      <c r="G43" s="3"/>
      <c r="H43" s="3"/>
    </row>
    <row r="44" spans="2:8" ht="15">
      <c r="B44" s="3"/>
      <c r="F44" s="3"/>
      <c r="G44" s="3"/>
      <c r="H44" s="3"/>
    </row>
    <row r="45" spans="2:8" ht="15">
      <c r="B45" s="3"/>
      <c r="F45" s="3"/>
      <c r="G45" s="3"/>
      <c r="H45" s="3"/>
    </row>
    <row r="46" spans="2:8" ht="15">
      <c r="B46" s="3"/>
      <c r="F46" s="3"/>
      <c r="G46" s="3"/>
      <c r="H46" s="3"/>
    </row>
    <row r="47" spans="2:8" ht="15">
      <c r="B47" s="3"/>
      <c r="C47" s="4"/>
      <c r="D47" s="20"/>
      <c r="E47" s="4"/>
      <c r="F47" s="3"/>
      <c r="G47" s="3"/>
      <c r="H47" s="3"/>
    </row>
    <row r="48" spans="2:8" ht="15">
      <c r="B48" s="3"/>
      <c r="C48" s="4"/>
      <c r="D48" s="20"/>
      <c r="E48" s="4"/>
      <c r="F48" s="3"/>
      <c r="G48" s="3"/>
      <c r="H48" s="3"/>
    </row>
    <row r="49" spans="2:8" ht="15">
      <c r="B49" s="3"/>
      <c r="C49" s="4"/>
      <c r="D49" s="20"/>
      <c r="E49" s="4"/>
      <c r="F49" s="3"/>
      <c r="G49" s="3"/>
      <c r="H49" s="3"/>
    </row>
    <row r="50" spans="2:8" ht="15">
      <c r="B50" s="3"/>
      <c r="C50" s="4"/>
      <c r="D50" s="20"/>
      <c r="E50" s="4"/>
      <c r="F50" s="3"/>
      <c r="G50" s="3"/>
      <c r="H50" s="3"/>
    </row>
    <row r="51" spans="2:8" ht="15">
      <c r="B51" s="3"/>
      <c r="C51" s="4"/>
      <c r="D51" s="20"/>
      <c r="E51" s="4"/>
      <c r="F51" s="3"/>
      <c r="G51" s="3"/>
      <c r="H51" s="3"/>
    </row>
    <row r="52" spans="2:8" ht="15">
      <c r="B52" s="3"/>
      <c r="C52" s="4"/>
      <c r="D52" s="20"/>
      <c r="E52" s="4"/>
      <c r="F52" s="3"/>
      <c r="G52" s="3"/>
      <c r="H52" s="3"/>
    </row>
    <row r="53" spans="2:8" ht="15">
      <c r="B53" s="3"/>
      <c r="F53" s="3"/>
      <c r="G53" s="3"/>
      <c r="H53" s="3"/>
    </row>
    <row r="54" spans="2:8" ht="15">
      <c r="B54" s="3"/>
      <c r="F54" s="3"/>
      <c r="G54" s="3"/>
      <c r="H54" s="3"/>
    </row>
    <row r="55" spans="2:8" ht="15">
      <c r="B55" s="3"/>
      <c r="F55" s="3"/>
      <c r="G55" s="3"/>
      <c r="H55" s="3"/>
    </row>
    <row r="56" spans="2:8" ht="15">
      <c r="B56" s="3"/>
      <c r="C56" s="4"/>
      <c r="D56" s="20"/>
      <c r="E56" s="4"/>
      <c r="F56" s="3"/>
      <c r="G56" s="3"/>
      <c r="H56" s="3"/>
    </row>
    <row r="57" spans="2:8" ht="15">
      <c r="B57" s="3"/>
      <c r="C57" s="4"/>
      <c r="D57" s="20"/>
      <c r="E57" s="4"/>
      <c r="F57" s="3"/>
      <c r="G57" s="3"/>
      <c r="H57" s="3"/>
    </row>
    <row r="58" spans="2:8" ht="15">
      <c r="B58" s="3"/>
      <c r="C58" s="4"/>
      <c r="D58" s="20"/>
      <c r="E58" s="4"/>
      <c r="F58" s="3"/>
      <c r="G58" s="3"/>
      <c r="H58" s="3"/>
    </row>
    <row r="59" spans="2:8" ht="15">
      <c r="B59" s="3"/>
      <c r="C59" s="4"/>
      <c r="D59" s="20"/>
      <c r="E59" s="4"/>
      <c r="F59" s="3"/>
      <c r="G59" s="3"/>
      <c r="H59" s="3"/>
    </row>
  </sheetData>
  <sheetProtection password="E06D" sheet="1" objects="1" scenarios="1" sort="0" autoFilter="0"/>
  <mergeCells count="22">
    <mergeCell ref="C40:F40"/>
    <mergeCell ref="O4:O5"/>
    <mergeCell ref="P4:P5"/>
    <mergeCell ref="G41:H41"/>
    <mergeCell ref="G40:H40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.7" right="0.7" top="0.75" bottom="0.75" header="0.3" footer="0.3"/>
  <pageSetup fitToHeight="1" fitToWidth="1" horizontalDpi="600" verticalDpi="600" orientation="portrait" scale="47" r:id="rId1"/>
  <colBreaks count="1" manualBreakCount="1">
    <brk id="8" max="6553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31"/>
  <sheetViews>
    <sheetView showGridLines="0" zoomScale="75" zoomScaleNormal="75" zoomScaleSheetLayoutView="86" zoomScalePageLayoutView="0" workbookViewId="0" topLeftCell="A1">
      <selection activeCell="B2" sqref="B2"/>
    </sheetView>
  </sheetViews>
  <sheetFormatPr defaultColWidth="9.140625" defaultRowHeight="12.75"/>
  <cols>
    <col min="1" max="1" width="3.140625" style="2" customWidth="1"/>
    <col min="2" max="2" width="9.140625" style="2" customWidth="1"/>
    <col min="3" max="3" width="50.7109375" style="2" customWidth="1"/>
    <col min="4" max="5" width="12.7109375" style="2" customWidth="1"/>
    <col min="6" max="6" width="15.421875" style="2" customWidth="1"/>
    <col min="7" max="8" width="12.7109375" style="2" customWidth="1"/>
    <col min="9" max="9" width="15.421875" style="2" customWidth="1"/>
    <col min="10" max="11" width="12.7109375" style="2" customWidth="1"/>
    <col min="12" max="12" width="15.421875" style="2" customWidth="1"/>
    <col min="13" max="13" width="35.00390625" style="2" customWidth="1"/>
    <col min="14" max="14" width="14.7109375" style="2" customWidth="1"/>
    <col min="15" max="15" width="15.8515625" style="2" customWidth="1"/>
    <col min="16" max="16" width="12.28125" style="2" customWidth="1"/>
    <col min="17" max="17" width="13.421875" style="2" customWidth="1"/>
    <col min="18" max="18" width="11.28125" style="2" customWidth="1"/>
    <col min="19" max="19" width="12.421875" style="2" customWidth="1"/>
    <col min="20" max="20" width="14.421875" style="2" customWidth="1"/>
    <col min="21" max="21" width="15.140625" style="2" customWidth="1"/>
    <col min="22" max="22" width="11.28125" style="2" customWidth="1"/>
    <col min="23" max="23" width="13.140625" style="2" customWidth="1"/>
    <col min="24" max="24" width="13.00390625" style="2" customWidth="1"/>
    <col min="25" max="25" width="14.140625" style="2" customWidth="1"/>
    <col min="26" max="26" width="26.57421875" style="2" customWidth="1"/>
    <col min="27" max="16384" width="9.140625" style="2" customWidth="1"/>
  </cols>
  <sheetData>
    <row r="2" ht="17.25">
      <c r="L2" s="132" t="s">
        <v>208</v>
      </c>
    </row>
    <row r="4" spans="2:15" ht="17.25">
      <c r="B4" s="637" t="s">
        <v>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15"/>
      <c r="N4" s="15"/>
      <c r="O4" s="15"/>
    </row>
    <row r="5" spans="3:14" ht="16.5" customHeight="1" thickBot="1"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"/>
    </row>
    <row r="6" spans="2:24" ht="25.5" customHeight="1">
      <c r="B6" s="638" t="s">
        <v>4</v>
      </c>
      <c r="C6" s="638" t="s">
        <v>124</v>
      </c>
      <c r="D6" s="623" t="s">
        <v>261</v>
      </c>
      <c r="E6" s="624"/>
      <c r="F6" s="625"/>
      <c r="G6" s="623" t="s">
        <v>262</v>
      </c>
      <c r="H6" s="624"/>
      <c r="I6" s="625"/>
      <c r="J6" s="624" t="s">
        <v>212</v>
      </c>
      <c r="K6" s="624"/>
      <c r="L6" s="625"/>
      <c r="M6" s="17"/>
      <c r="N6" s="17"/>
      <c r="O6" s="614"/>
      <c r="P6" s="615"/>
      <c r="Q6" s="614"/>
      <c r="R6" s="615"/>
      <c r="S6" s="614"/>
      <c r="T6" s="615"/>
      <c r="U6" s="614"/>
      <c r="V6" s="615"/>
      <c r="W6" s="615"/>
      <c r="X6" s="615"/>
    </row>
    <row r="7" spans="2:24" ht="36.75" customHeight="1" thickBot="1">
      <c r="B7" s="639"/>
      <c r="C7" s="639"/>
      <c r="D7" s="626"/>
      <c r="E7" s="627"/>
      <c r="F7" s="628"/>
      <c r="G7" s="626"/>
      <c r="H7" s="627"/>
      <c r="I7" s="628"/>
      <c r="J7" s="627"/>
      <c r="K7" s="627"/>
      <c r="L7" s="628"/>
      <c r="M7" s="16"/>
      <c r="N7" s="17"/>
      <c r="O7" s="614"/>
      <c r="P7" s="614"/>
      <c r="Q7" s="614"/>
      <c r="R7" s="614"/>
      <c r="S7" s="614"/>
      <c r="T7" s="615"/>
      <c r="U7" s="614"/>
      <c r="V7" s="615"/>
      <c r="W7" s="615"/>
      <c r="X7" s="615"/>
    </row>
    <row r="8" spans="2:24" s="22" customFormat="1" ht="36.75" customHeight="1">
      <c r="B8" s="114"/>
      <c r="C8" s="191" t="s">
        <v>768</v>
      </c>
      <c r="D8" s="634">
        <v>255</v>
      </c>
      <c r="E8" s="635"/>
      <c r="F8" s="636"/>
      <c r="G8" s="634">
        <v>18</v>
      </c>
      <c r="H8" s="635"/>
      <c r="I8" s="636"/>
      <c r="J8" s="634">
        <v>7</v>
      </c>
      <c r="K8" s="635"/>
      <c r="L8" s="636"/>
      <c r="M8" s="26"/>
      <c r="N8" s="26"/>
      <c r="O8" s="27"/>
      <c r="P8" s="27"/>
      <c r="Q8" s="27"/>
      <c r="R8" s="27"/>
      <c r="S8" s="27"/>
      <c r="T8" s="23"/>
      <c r="U8" s="27"/>
      <c r="V8" s="23"/>
      <c r="W8" s="23"/>
      <c r="X8" s="23"/>
    </row>
    <row r="9" spans="2:12" s="22" customFormat="1" ht="24.75" customHeight="1">
      <c r="B9" s="461"/>
      <c r="C9" s="458" t="s">
        <v>18</v>
      </c>
      <c r="D9" s="619"/>
      <c r="E9" s="620"/>
      <c r="F9" s="621"/>
      <c r="G9" s="632"/>
      <c r="H9" s="630"/>
      <c r="I9" s="631"/>
      <c r="J9" s="633"/>
      <c r="K9" s="620"/>
      <c r="L9" s="621"/>
    </row>
    <row r="10" spans="2:12" s="22" customFormat="1" ht="24.75" customHeight="1">
      <c r="B10" s="461" t="s">
        <v>53</v>
      </c>
      <c r="C10" s="459" t="s">
        <v>769</v>
      </c>
      <c r="D10" s="619">
        <v>4</v>
      </c>
      <c r="E10" s="620"/>
      <c r="F10" s="621"/>
      <c r="G10" s="632"/>
      <c r="H10" s="630"/>
      <c r="I10" s="631"/>
      <c r="J10" s="633"/>
      <c r="K10" s="620"/>
      <c r="L10" s="621"/>
    </row>
    <row r="11" spans="2:12" s="22" customFormat="1" ht="24.75" customHeight="1">
      <c r="B11" s="461" t="s">
        <v>54</v>
      </c>
      <c r="C11" s="459" t="s">
        <v>770</v>
      </c>
      <c r="D11" s="619">
        <v>4</v>
      </c>
      <c r="E11" s="620"/>
      <c r="F11" s="621"/>
      <c r="G11" s="629"/>
      <c r="H11" s="630"/>
      <c r="I11" s="631"/>
      <c r="J11" s="619">
        <v>7</v>
      </c>
      <c r="K11" s="620"/>
      <c r="L11" s="621"/>
    </row>
    <row r="12" spans="2:12" s="22" customFormat="1" ht="42" customHeight="1">
      <c r="B12" s="461" t="s">
        <v>55</v>
      </c>
      <c r="C12" s="460" t="s">
        <v>771</v>
      </c>
      <c r="D12" s="619"/>
      <c r="E12" s="620"/>
      <c r="F12" s="621"/>
      <c r="G12" s="632">
        <v>2</v>
      </c>
      <c r="H12" s="630"/>
      <c r="I12" s="631"/>
      <c r="J12" s="633"/>
      <c r="K12" s="620"/>
      <c r="L12" s="621"/>
    </row>
    <row r="13" spans="2:12" s="22" customFormat="1" ht="24.75" customHeight="1">
      <c r="B13" s="116"/>
      <c r="C13" s="193"/>
      <c r="D13" s="263"/>
      <c r="E13" s="348">
        <v>8</v>
      </c>
      <c r="F13" s="264"/>
      <c r="G13" s="263"/>
      <c r="H13" s="349">
        <v>2</v>
      </c>
      <c r="I13" s="264"/>
      <c r="J13" s="265"/>
      <c r="K13" s="348">
        <v>7</v>
      </c>
      <c r="L13" s="264"/>
    </row>
    <row r="14" spans="2:12" s="22" customFormat="1" ht="24.75" customHeight="1">
      <c r="B14" s="115"/>
      <c r="C14" s="192" t="s">
        <v>19</v>
      </c>
      <c r="D14" s="619"/>
      <c r="E14" s="620"/>
      <c r="F14" s="621"/>
      <c r="G14" s="633"/>
      <c r="H14" s="620"/>
      <c r="I14" s="621"/>
      <c r="J14" s="633"/>
      <c r="K14" s="620"/>
      <c r="L14" s="621"/>
    </row>
    <row r="15" spans="2:12" s="22" customFormat="1" ht="39.75" customHeight="1">
      <c r="B15" s="115" t="s">
        <v>53</v>
      </c>
      <c r="C15" s="464" t="s">
        <v>771</v>
      </c>
      <c r="D15" s="619">
        <v>2</v>
      </c>
      <c r="E15" s="620"/>
      <c r="F15" s="621"/>
      <c r="G15" s="633"/>
      <c r="H15" s="620"/>
      <c r="I15" s="621"/>
      <c r="J15" s="633"/>
      <c r="K15" s="620"/>
      <c r="L15" s="621"/>
    </row>
    <row r="16" spans="2:12" s="22" customFormat="1" ht="24.75" customHeight="1">
      <c r="B16" s="117" t="s">
        <v>54</v>
      </c>
      <c r="C16" s="462" t="s">
        <v>772</v>
      </c>
      <c r="D16" s="619"/>
      <c r="E16" s="620"/>
      <c r="F16" s="621"/>
      <c r="G16" s="619">
        <v>8</v>
      </c>
      <c r="H16" s="620"/>
      <c r="I16" s="621"/>
      <c r="J16" s="619"/>
      <c r="K16" s="620"/>
      <c r="L16" s="621"/>
    </row>
    <row r="17" spans="2:12" s="22" customFormat="1" ht="24.75" customHeight="1">
      <c r="B17" s="117" t="s">
        <v>55</v>
      </c>
      <c r="C17" s="462" t="s">
        <v>773</v>
      </c>
      <c r="D17" s="619"/>
      <c r="E17" s="620"/>
      <c r="F17" s="621"/>
      <c r="G17" s="633"/>
      <c r="H17" s="620"/>
      <c r="I17" s="621"/>
      <c r="J17" s="633">
        <v>7</v>
      </c>
      <c r="K17" s="620"/>
      <c r="L17" s="621"/>
    </row>
    <row r="18" spans="2:12" s="22" customFormat="1" ht="24.75" customHeight="1">
      <c r="B18" s="117" t="s">
        <v>56</v>
      </c>
      <c r="C18" s="462" t="s">
        <v>774</v>
      </c>
      <c r="D18" s="619">
        <v>20</v>
      </c>
      <c r="E18" s="620"/>
      <c r="F18" s="621"/>
      <c r="G18" s="619"/>
      <c r="H18" s="620"/>
      <c r="I18" s="621"/>
      <c r="J18" s="619"/>
      <c r="K18" s="620"/>
      <c r="L18" s="621"/>
    </row>
    <row r="19" spans="2:12" s="22" customFormat="1" ht="24.75" customHeight="1" thickBot="1">
      <c r="B19" s="115" t="s">
        <v>57</v>
      </c>
      <c r="C19" s="463" t="s">
        <v>775</v>
      </c>
      <c r="D19" s="644"/>
      <c r="E19" s="645"/>
      <c r="F19" s="646"/>
      <c r="G19" s="633"/>
      <c r="H19" s="620"/>
      <c r="I19" s="621"/>
      <c r="J19" s="633">
        <v>1</v>
      </c>
      <c r="K19" s="620"/>
      <c r="L19" s="621"/>
    </row>
    <row r="20" spans="2:12" s="22" customFormat="1" ht="42.75" customHeight="1" thickBot="1">
      <c r="B20" s="640"/>
      <c r="C20" s="642" t="s">
        <v>776</v>
      </c>
      <c r="D20" s="186" t="s">
        <v>240</v>
      </c>
      <c r="E20" s="187" t="s">
        <v>238</v>
      </c>
      <c r="F20" s="188" t="s">
        <v>239</v>
      </c>
      <c r="G20" s="189" t="s">
        <v>240</v>
      </c>
      <c r="H20" s="187" t="s">
        <v>238</v>
      </c>
      <c r="I20" s="190" t="s">
        <v>239</v>
      </c>
      <c r="J20" s="186" t="s">
        <v>240</v>
      </c>
      <c r="K20" s="187" t="s">
        <v>238</v>
      </c>
      <c r="L20" s="190" t="s">
        <v>239</v>
      </c>
    </row>
    <row r="21" spans="2:12" s="22" customFormat="1" ht="24.75" customHeight="1" thickBot="1">
      <c r="B21" s="641"/>
      <c r="C21" s="643"/>
      <c r="D21" s="266">
        <v>269</v>
      </c>
      <c r="E21" s="267">
        <v>71</v>
      </c>
      <c r="F21" s="267">
        <v>183</v>
      </c>
      <c r="G21" s="268">
        <v>24</v>
      </c>
      <c r="H21" s="267">
        <v>5</v>
      </c>
      <c r="I21" s="269">
        <v>19</v>
      </c>
      <c r="J21" s="266">
        <v>1</v>
      </c>
      <c r="K21" s="267">
        <v>1</v>
      </c>
      <c r="L21" s="269">
        <v>0</v>
      </c>
    </row>
    <row r="22" spans="1:12" s="15" customFormat="1" ht="36.75" customHeight="1">
      <c r="A22" s="22"/>
      <c r="B22" s="22"/>
      <c r="C22" s="22" t="s">
        <v>213</v>
      </c>
      <c r="D22" s="22"/>
      <c r="E22" s="22"/>
      <c r="F22" s="22"/>
      <c r="G22" s="22"/>
      <c r="H22" s="22"/>
      <c r="I22" s="22"/>
      <c r="J22" s="22"/>
      <c r="K22" s="22"/>
      <c r="L22" s="22"/>
    </row>
    <row r="23" spans="2:12" s="15" customFormat="1" ht="36.75" customHeight="1">
      <c r="B23" s="22"/>
      <c r="C23" s="22" t="s">
        <v>570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2:12" s="22" customFormat="1" ht="18">
      <c r="B24" s="2" t="s">
        <v>779</v>
      </c>
      <c r="C24" s="2"/>
      <c r="D24" s="2"/>
      <c r="E24" s="2"/>
      <c r="F24" s="2"/>
      <c r="G24" s="2" t="s">
        <v>777</v>
      </c>
      <c r="H24" s="2"/>
      <c r="I24" s="2" t="s">
        <v>778</v>
      </c>
      <c r="J24" s="2"/>
      <c r="K24" s="2"/>
      <c r="L24" s="2"/>
    </row>
    <row r="25" spans="2:12" s="22" customFormat="1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22" customFormat="1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s="22" customFormat="1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22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22" customFormat="1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3:14" s="22" customFormat="1" ht="18">
      <c r="M30" s="622"/>
      <c r="N30" s="622"/>
    </row>
    <row r="31" spans="4:12" ht="18">
      <c r="D31" s="113"/>
      <c r="E31" s="113"/>
      <c r="F31" s="113"/>
      <c r="G31" s="113"/>
      <c r="H31" s="113"/>
      <c r="I31" s="113"/>
      <c r="J31" s="113"/>
      <c r="K31" s="113"/>
      <c r="L31" s="113"/>
    </row>
  </sheetData>
  <sheetProtection password="E06D" sheet="1" objects="1" scenarios="1" sort="0" autoFilter="0"/>
  <mergeCells count="52">
    <mergeCell ref="B20:B21"/>
    <mergeCell ref="C20:C21"/>
    <mergeCell ref="J16:L16"/>
    <mergeCell ref="J17:L17"/>
    <mergeCell ref="J18:L18"/>
    <mergeCell ref="D19:F19"/>
    <mergeCell ref="G19:I19"/>
    <mergeCell ref="J19:L19"/>
    <mergeCell ref="B4:L4"/>
    <mergeCell ref="D16:F16"/>
    <mergeCell ref="D17:F17"/>
    <mergeCell ref="D18:F18"/>
    <mergeCell ref="G16:I16"/>
    <mergeCell ref="G17:I17"/>
    <mergeCell ref="G18:I18"/>
    <mergeCell ref="B6:B7"/>
    <mergeCell ref="C6:C7"/>
    <mergeCell ref="D6:F7"/>
    <mergeCell ref="J14:L14"/>
    <mergeCell ref="D15:F15"/>
    <mergeCell ref="G15:I15"/>
    <mergeCell ref="J15:L15"/>
    <mergeCell ref="D8:F8"/>
    <mergeCell ref="D9:F9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G8:I8"/>
    <mergeCell ref="J8:L8"/>
    <mergeCell ref="G9:I9"/>
    <mergeCell ref="G10:I10"/>
    <mergeCell ref="J9:L9"/>
    <mergeCell ref="J10:L10"/>
    <mergeCell ref="X6:X7"/>
    <mergeCell ref="O6:O7"/>
    <mergeCell ref="P6:P7"/>
    <mergeCell ref="Q6:Q7"/>
    <mergeCell ref="R6:R7"/>
    <mergeCell ref="S6:S7"/>
    <mergeCell ref="T6:T7"/>
    <mergeCell ref="V6:V7"/>
    <mergeCell ref="D10:F10"/>
    <mergeCell ref="D11:F11"/>
    <mergeCell ref="D12:F12"/>
    <mergeCell ref="D14:F14"/>
    <mergeCell ref="W6:W7"/>
  </mergeCells>
  <printOptions/>
  <pageMargins left="0.4724409448818898" right="0.3937007874015748" top="0.984251968503937" bottom="0.984251968503937" header="0.5118110236220472" footer="0.5118110236220472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16"/>
  <sheetViews>
    <sheetView showGridLines="0" zoomScaleSheetLayoutView="86" zoomScalePageLayoutView="0" workbookViewId="0" topLeftCell="A1">
      <selection activeCell="F9" sqref="F9"/>
    </sheetView>
  </sheetViews>
  <sheetFormatPr defaultColWidth="9.140625" defaultRowHeight="12.75"/>
  <cols>
    <col min="1" max="1" width="7.28125" style="0" customWidth="1"/>
    <col min="2" max="2" width="22.7109375" style="0" customWidth="1"/>
    <col min="3" max="7" width="20.7109375" style="0" customWidth="1"/>
  </cols>
  <sheetData>
    <row r="1" spans="7:10" ht="31.5" customHeight="1">
      <c r="G1" s="131"/>
      <c r="I1" s="647" t="s">
        <v>207</v>
      </c>
      <c r="J1" s="647"/>
    </row>
    <row r="2" ht="15">
      <c r="G2" s="131"/>
    </row>
    <row r="4" spans="2:7" ht="17.25">
      <c r="B4" s="650" t="s">
        <v>875</v>
      </c>
      <c r="C4" s="650"/>
      <c r="D4" s="650"/>
      <c r="E4" s="650"/>
      <c r="F4" s="650"/>
      <c r="G4" s="650"/>
    </row>
    <row r="5" spans="2:7" ht="13.5" thickBot="1">
      <c r="B5" s="77"/>
      <c r="C5" s="78"/>
      <c r="D5" s="78"/>
      <c r="E5" s="78"/>
      <c r="F5" s="78"/>
      <c r="G5" s="76" t="s">
        <v>3</v>
      </c>
    </row>
    <row r="6" spans="2:7" ht="22.5" customHeight="1" thickBot="1">
      <c r="B6" s="651"/>
      <c r="C6" s="652"/>
      <c r="D6" s="655" t="s">
        <v>0</v>
      </c>
      <c r="E6" s="656"/>
      <c r="F6" s="655" t="s">
        <v>46</v>
      </c>
      <c r="G6" s="656"/>
    </row>
    <row r="7" spans="2:7" ht="22.5" customHeight="1" thickBot="1">
      <c r="B7" s="653"/>
      <c r="C7" s="654"/>
      <c r="D7" s="194" t="s">
        <v>219</v>
      </c>
      <c r="E7" s="195" t="s">
        <v>220</v>
      </c>
      <c r="F7" s="194" t="s">
        <v>219</v>
      </c>
      <c r="G7" s="195" t="s">
        <v>220</v>
      </c>
    </row>
    <row r="8" spans="2:7" ht="30" customHeight="1">
      <c r="B8" s="657" t="s">
        <v>221</v>
      </c>
      <c r="C8" s="79" t="s">
        <v>255</v>
      </c>
      <c r="D8" s="125">
        <v>62764</v>
      </c>
      <c r="E8" s="126">
        <v>45928</v>
      </c>
      <c r="F8" s="125">
        <v>59753</v>
      </c>
      <c r="G8" s="126">
        <v>43817</v>
      </c>
    </row>
    <row r="9" spans="2:7" ht="30" customHeight="1">
      <c r="B9" s="657"/>
      <c r="C9" s="124" t="s">
        <v>256</v>
      </c>
      <c r="D9" s="127">
        <v>138965</v>
      </c>
      <c r="E9" s="128">
        <v>99344</v>
      </c>
      <c r="F9" s="127">
        <v>147609</v>
      </c>
      <c r="G9" s="128">
        <v>105404</v>
      </c>
    </row>
    <row r="10" spans="2:7" ht="30" customHeight="1" thickBot="1">
      <c r="B10" s="658"/>
      <c r="C10" s="80" t="s">
        <v>257</v>
      </c>
      <c r="D10" s="129">
        <v>78964</v>
      </c>
      <c r="E10" s="130">
        <v>57284</v>
      </c>
      <c r="F10" s="129">
        <v>79407</v>
      </c>
      <c r="G10" s="130">
        <v>57594</v>
      </c>
    </row>
    <row r="11" spans="2:7" ht="30" customHeight="1">
      <c r="B11" s="648" t="s">
        <v>222</v>
      </c>
      <c r="C11" s="79" t="s">
        <v>255</v>
      </c>
      <c r="D11" s="125">
        <v>204700</v>
      </c>
      <c r="E11" s="126">
        <v>145425</v>
      </c>
      <c r="F11" s="125">
        <v>198327</v>
      </c>
      <c r="G11" s="126">
        <v>140957</v>
      </c>
    </row>
    <row r="12" spans="2:7" ht="30" customHeight="1">
      <c r="B12" s="648"/>
      <c r="C12" s="124" t="s">
        <v>256</v>
      </c>
      <c r="D12" s="127">
        <v>206000</v>
      </c>
      <c r="E12" s="128">
        <v>146336</v>
      </c>
      <c r="F12" s="127">
        <v>205593</v>
      </c>
      <c r="G12" s="128">
        <v>146051</v>
      </c>
    </row>
    <row r="13" spans="2:7" ht="30" customHeight="1" thickBot="1">
      <c r="B13" s="649"/>
      <c r="C13" s="80" t="s">
        <v>257</v>
      </c>
      <c r="D13" s="129">
        <v>205050</v>
      </c>
      <c r="E13" s="130">
        <v>145670</v>
      </c>
      <c r="F13" s="129">
        <v>202618</v>
      </c>
      <c r="G13" s="130">
        <v>143985</v>
      </c>
    </row>
    <row r="14" ht="13.5" customHeight="1"/>
    <row r="15" ht="12.75">
      <c r="B15" s="138" t="s">
        <v>572</v>
      </c>
    </row>
    <row r="16" spans="2:7" ht="12.75">
      <c r="B16" s="516" t="s">
        <v>779</v>
      </c>
      <c r="C16" s="516"/>
      <c r="E16" s="516" t="s">
        <v>777</v>
      </c>
      <c r="F16" s="516" t="s">
        <v>903</v>
      </c>
      <c r="G16" s="516"/>
    </row>
    <row r="20" ht="13.5" customHeight="1"/>
    <row r="25" ht="36.75" customHeight="1"/>
    <row r="31" ht="18.75" customHeight="1"/>
  </sheetData>
  <sheetProtection password="E06D" sheet="1" objects="1" scenarios="1" sort="0" autoFilter="0"/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" right="0.3937007874015748" top="0.984251968503937" bottom="0.984251968503937" header="0.5118110236220472" footer="0.5118110236220472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7"/>
  <sheetViews>
    <sheetView showGridLines="0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2.7109375" style="8" customWidth="1"/>
    <col min="2" max="2" width="39.00390625" style="8" customWidth="1"/>
    <col min="3" max="3" width="20.8515625" style="8" customWidth="1"/>
    <col min="4" max="9" width="30.140625" style="8" customWidth="1"/>
    <col min="10" max="10" width="18.8515625" style="8" customWidth="1"/>
    <col min="11" max="11" width="15.57421875" style="8" customWidth="1"/>
    <col min="12" max="16384" width="9.140625" style="8" customWidth="1"/>
  </cols>
  <sheetData>
    <row r="1" spans="2:9" ht="15">
      <c r="B1" s="5"/>
      <c r="C1" s="5"/>
      <c r="D1" s="5"/>
      <c r="E1" s="5"/>
      <c r="F1" s="5"/>
      <c r="G1" s="5"/>
      <c r="H1" s="5"/>
      <c r="I1" s="6" t="s">
        <v>206</v>
      </c>
    </row>
    <row r="2" spans="2:9" ht="15">
      <c r="B2" s="5"/>
      <c r="C2" s="5"/>
      <c r="D2" s="5"/>
      <c r="E2" s="5"/>
      <c r="F2" s="5"/>
      <c r="G2" s="5"/>
      <c r="H2" s="5"/>
      <c r="I2" s="6"/>
    </row>
    <row r="3" spans="2:11" ht="20.25" customHeight="1">
      <c r="B3" s="659" t="s">
        <v>668</v>
      </c>
      <c r="C3" s="659"/>
      <c r="D3" s="659"/>
      <c r="E3" s="659"/>
      <c r="F3" s="659"/>
      <c r="G3" s="659"/>
      <c r="H3" s="659"/>
      <c r="I3" s="659"/>
      <c r="J3" s="270"/>
      <c r="K3" s="5"/>
    </row>
    <row r="4" spans="2:9" ht="15.75" thickBot="1">
      <c r="B4" s="81"/>
      <c r="C4" s="81"/>
      <c r="D4" s="81"/>
      <c r="E4" s="81"/>
      <c r="F4" s="81"/>
      <c r="G4" s="81"/>
      <c r="I4" s="82" t="s">
        <v>3</v>
      </c>
    </row>
    <row r="5" spans="2:9" s="28" customFormat="1" ht="44.25" customHeight="1" thickBot="1">
      <c r="B5" s="663" t="s">
        <v>708</v>
      </c>
      <c r="C5" s="664"/>
      <c r="D5" s="664"/>
      <c r="E5" s="664"/>
      <c r="F5" s="664"/>
      <c r="G5" s="664"/>
      <c r="H5" s="665"/>
      <c r="I5" s="661" t="s">
        <v>227</v>
      </c>
    </row>
    <row r="6" spans="2:9" s="28" customFormat="1" ht="47.25" customHeight="1" thickBot="1">
      <c r="B6" s="141" t="s">
        <v>667</v>
      </c>
      <c r="C6" s="196" t="s">
        <v>224</v>
      </c>
      <c r="D6" s="196" t="s">
        <v>260</v>
      </c>
      <c r="E6" s="196" t="s">
        <v>214</v>
      </c>
      <c r="F6" s="197" t="s">
        <v>215</v>
      </c>
      <c r="G6" s="196" t="s">
        <v>216</v>
      </c>
      <c r="H6" s="196" t="s">
        <v>217</v>
      </c>
      <c r="I6" s="662"/>
    </row>
    <row r="7" spans="2:9" s="28" customFormat="1" ht="19.5" customHeight="1">
      <c r="B7" s="83" t="s">
        <v>709</v>
      </c>
      <c r="C7" s="83">
        <v>4512</v>
      </c>
      <c r="D7" s="83" t="s">
        <v>707</v>
      </c>
      <c r="E7" s="84">
        <v>0</v>
      </c>
      <c r="F7" s="84">
        <v>17755000</v>
      </c>
      <c r="G7" s="84">
        <v>17755000</v>
      </c>
      <c r="H7" s="84">
        <v>17755000</v>
      </c>
      <c r="I7" s="86">
        <v>0</v>
      </c>
    </row>
    <row r="8" spans="2:9" s="28" customFormat="1" ht="19.5" customHeight="1" thickBot="1">
      <c r="B8" s="83" t="s">
        <v>706</v>
      </c>
      <c r="C8" s="83">
        <v>4512</v>
      </c>
      <c r="D8" s="83" t="s">
        <v>707</v>
      </c>
      <c r="E8" s="84">
        <v>0</v>
      </c>
      <c r="F8" s="84">
        <v>17090000</v>
      </c>
      <c r="G8" s="84">
        <v>17090000</v>
      </c>
      <c r="H8" s="84">
        <v>17090000</v>
      </c>
      <c r="I8" s="86">
        <v>0</v>
      </c>
    </row>
    <row r="9" spans="2:9" s="28" customFormat="1" ht="19.5" customHeight="1" thickBot="1">
      <c r="B9" s="672" t="s">
        <v>259</v>
      </c>
      <c r="C9" s="673"/>
      <c r="D9" s="674"/>
      <c r="E9" s="198">
        <v>0</v>
      </c>
      <c r="F9" s="198">
        <f>SUM(F6:F8)</f>
        <v>34845000</v>
      </c>
      <c r="G9" s="198">
        <f>SUM(G6:G8)</f>
        <v>34845000</v>
      </c>
      <c r="H9" s="198">
        <f>SUM(H6:H8)</f>
        <v>34845000</v>
      </c>
      <c r="I9" s="198">
        <f>SUM(I6:I8)</f>
        <v>0</v>
      </c>
    </row>
    <row r="10" spans="2:9" s="28" customFormat="1" ht="19.5" customHeight="1">
      <c r="B10" s="8"/>
      <c r="C10" s="8"/>
      <c r="D10" s="8"/>
      <c r="E10" s="8"/>
      <c r="F10" s="8"/>
      <c r="G10" s="8"/>
      <c r="H10" s="8"/>
      <c r="I10" s="45"/>
    </row>
    <row r="11" spans="2:9" s="28" customFormat="1" ht="19.5" customHeight="1">
      <c r="B11" s="666" t="s">
        <v>669</v>
      </c>
      <c r="C11" s="666"/>
      <c r="D11" s="666"/>
      <c r="E11" s="666"/>
      <c r="F11" s="666"/>
      <c r="G11" s="666"/>
      <c r="H11" s="666"/>
      <c r="I11" s="74"/>
    </row>
    <row r="12" spans="2:9" s="28" customFormat="1" ht="19.5" customHeight="1">
      <c r="B12" s="8"/>
      <c r="C12" s="8"/>
      <c r="D12" s="8"/>
      <c r="E12" s="8"/>
      <c r="F12" s="8"/>
      <c r="G12" s="8"/>
      <c r="H12" s="8"/>
      <c r="I12" s="8"/>
    </row>
    <row r="13" spans="2:9" s="28" customFormat="1" ht="30" customHeight="1">
      <c r="B13" s="8"/>
      <c r="C13" s="8"/>
      <c r="D13" s="8"/>
      <c r="E13" s="8"/>
      <c r="F13" s="8"/>
      <c r="G13" s="8"/>
      <c r="H13" s="8"/>
      <c r="I13" s="8"/>
    </row>
    <row r="15" ht="15">
      <c r="I15" s="73"/>
    </row>
    <row r="16" spans="2:9" ht="15.75" thickBot="1">
      <c r="B16" s="85"/>
      <c r="C16" s="85"/>
      <c r="D16" s="85"/>
      <c r="E16" s="85"/>
      <c r="F16" s="85"/>
      <c r="G16" s="85"/>
      <c r="H16" s="85"/>
      <c r="I16" s="82" t="s">
        <v>3</v>
      </c>
    </row>
    <row r="17" spans="2:9" ht="18" thickBot="1">
      <c r="B17" s="667" t="s">
        <v>710</v>
      </c>
      <c r="C17" s="668"/>
      <c r="D17" s="668"/>
      <c r="E17" s="668"/>
      <c r="F17" s="668"/>
      <c r="G17" s="668"/>
      <c r="H17" s="668"/>
      <c r="I17" s="669"/>
    </row>
    <row r="18" spans="2:9" ht="46.5">
      <c r="B18" s="670" t="s">
        <v>223</v>
      </c>
      <c r="C18" s="661" t="s">
        <v>224</v>
      </c>
      <c r="D18" s="661" t="s">
        <v>258</v>
      </c>
      <c r="E18" s="199" t="s">
        <v>45</v>
      </c>
      <c r="F18" s="199" t="s">
        <v>197</v>
      </c>
      <c r="G18" s="199" t="s">
        <v>225</v>
      </c>
      <c r="H18" s="199" t="s">
        <v>198</v>
      </c>
      <c r="I18" s="200" t="s">
        <v>227</v>
      </c>
    </row>
    <row r="19" spans="2:11" ht="15.75" thickBot="1">
      <c r="B19" s="671"/>
      <c r="C19" s="662"/>
      <c r="D19" s="662"/>
      <c r="E19" s="201">
        <v>1</v>
      </c>
      <c r="F19" s="201">
        <v>2</v>
      </c>
      <c r="G19" s="201">
        <v>3</v>
      </c>
      <c r="H19" s="201" t="s">
        <v>199</v>
      </c>
      <c r="I19" s="202">
        <v>5</v>
      </c>
      <c r="J19" s="73"/>
      <c r="K19" s="73"/>
    </row>
    <row r="20" spans="2:9" ht="15">
      <c r="B20" s="83" t="s">
        <v>709</v>
      </c>
      <c r="C20" s="83">
        <v>4512</v>
      </c>
      <c r="D20" s="83" t="s">
        <v>707</v>
      </c>
      <c r="E20" s="84">
        <v>17755000</v>
      </c>
      <c r="F20" s="84">
        <v>17755000</v>
      </c>
      <c r="G20" s="84">
        <v>17755000</v>
      </c>
      <c r="H20" s="84">
        <v>0</v>
      </c>
      <c r="I20" s="86">
        <v>0</v>
      </c>
    </row>
    <row r="21" spans="2:12" s="28" customFormat="1" ht="15.75" customHeight="1" thickBot="1">
      <c r="B21" s="83" t="s">
        <v>706</v>
      </c>
      <c r="C21" s="83">
        <v>4512</v>
      </c>
      <c r="D21" s="83" t="s">
        <v>707</v>
      </c>
      <c r="E21" s="84">
        <v>17090000</v>
      </c>
      <c r="F21" s="84">
        <v>17090000</v>
      </c>
      <c r="G21" s="84">
        <v>17090000</v>
      </c>
      <c r="H21" s="84">
        <v>0</v>
      </c>
      <c r="I21" s="86">
        <v>0</v>
      </c>
      <c r="L21" s="29"/>
    </row>
    <row r="22" spans="2:9" s="28" customFormat="1" ht="19.5" customHeight="1" thickBot="1">
      <c r="B22" s="672" t="s">
        <v>259</v>
      </c>
      <c r="C22" s="673"/>
      <c r="D22" s="674"/>
      <c r="E22" s="198">
        <f>SUM(E20:E21)</f>
        <v>34845000</v>
      </c>
      <c r="F22" s="198">
        <f>SUM(F20:F21)</f>
        <v>34845000</v>
      </c>
      <c r="G22" s="198">
        <f>SUM(G20:G21)</f>
        <v>34845000</v>
      </c>
      <c r="H22" s="198">
        <f>SUM(H20:H21)</f>
        <v>0</v>
      </c>
      <c r="I22" s="198">
        <f>SUM(I20:I21)</f>
        <v>0</v>
      </c>
    </row>
    <row r="23" spans="2:9" s="28" customFormat="1" ht="18">
      <c r="B23" s="87"/>
      <c r="C23" s="87"/>
      <c r="D23" s="87"/>
      <c r="E23" s="88"/>
      <c r="F23" s="88"/>
      <c r="G23" s="88"/>
      <c r="H23" s="88"/>
      <c r="I23" s="33"/>
    </row>
    <row r="24" spans="2:9" s="28" customFormat="1" ht="19.5" customHeight="1">
      <c r="B24" s="87"/>
      <c r="C24" s="87"/>
      <c r="D24" s="87"/>
      <c r="E24" s="88"/>
      <c r="F24" s="88"/>
      <c r="G24" s="88"/>
      <c r="H24" s="88"/>
      <c r="I24" s="33"/>
    </row>
    <row r="25" spans="2:9" s="28" customFormat="1" ht="19.5" customHeight="1">
      <c r="B25" s="660" t="s">
        <v>670</v>
      </c>
      <c r="C25" s="660"/>
      <c r="D25" s="660"/>
      <c r="E25" s="660"/>
      <c r="F25" s="660"/>
      <c r="G25" s="660"/>
      <c r="H25" s="660"/>
      <c r="I25" s="33"/>
    </row>
    <row r="26" spans="2:9" s="28" customFormat="1" ht="19.5" customHeight="1">
      <c r="B26" s="660" t="s">
        <v>572</v>
      </c>
      <c r="C26" s="660"/>
      <c r="D26" s="660"/>
      <c r="E26" s="660"/>
      <c r="F26" s="660"/>
      <c r="G26" s="660"/>
      <c r="H26" s="660"/>
      <c r="I26" s="33"/>
    </row>
    <row r="27" spans="2:9" s="28" customFormat="1" ht="19.5" customHeight="1">
      <c r="B27" s="517" t="s">
        <v>779</v>
      </c>
      <c r="C27" s="87"/>
      <c r="D27" s="87"/>
      <c r="E27" s="518" t="s">
        <v>777</v>
      </c>
      <c r="F27" s="88"/>
      <c r="G27" s="518" t="s">
        <v>904</v>
      </c>
      <c r="H27" s="88"/>
      <c r="I27" s="33"/>
    </row>
    <row r="28" spans="2:9" s="28" customFormat="1" ht="19.5" customHeight="1">
      <c r="B28" s="87"/>
      <c r="C28" s="87"/>
      <c r="D28" s="87"/>
      <c r="E28" s="88"/>
      <c r="F28" s="88"/>
      <c r="G28" s="88"/>
      <c r="H28" s="88"/>
      <c r="I28" s="33"/>
    </row>
    <row r="29" spans="2:9" s="28" customFormat="1" ht="19.5" customHeight="1">
      <c r="B29" s="34"/>
      <c r="C29" s="34"/>
      <c r="D29" s="34"/>
      <c r="E29" s="35"/>
      <c r="F29" s="36"/>
      <c r="G29" s="37"/>
      <c r="H29" s="45"/>
      <c r="I29" s="45"/>
    </row>
    <row r="30" spans="2:9" s="28" customFormat="1" ht="30" customHeight="1">
      <c r="B30" s="8"/>
      <c r="C30" s="8"/>
      <c r="D30" s="8"/>
      <c r="E30" s="8"/>
      <c r="F30" s="8"/>
      <c r="G30" s="8"/>
      <c r="H30" s="8"/>
      <c r="I30" s="8"/>
    </row>
    <row r="31" spans="2:9" s="28" customFormat="1" ht="18">
      <c r="B31" s="8"/>
      <c r="C31" s="8"/>
      <c r="D31" s="8"/>
      <c r="E31" s="8"/>
      <c r="F31" s="8"/>
      <c r="G31" s="8"/>
      <c r="H31" s="8"/>
      <c r="I31" s="8"/>
    </row>
    <row r="32" spans="2:9" s="28" customFormat="1" ht="18">
      <c r="B32" s="8"/>
      <c r="C32" s="8"/>
      <c r="D32" s="8"/>
      <c r="E32" s="8"/>
      <c r="F32" s="8"/>
      <c r="G32" s="8"/>
      <c r="H32" s="8"/>
      <c r="I32" s="8"/>
    </row>
    <row r="33" spans="2:9" s="28" customFormat="1" ht="18" customHeight="1">
      <c r="B33" s="8"/>
      <c r="C33" s="8"/>
      <c r="D33" s="8"/>
      <c r="E33" s="8"/>
      <c r="F33" s="8"/>
      <c r="G33" s="8"/>
      <c r="H33" s="8"/>
      <c r="I33" s="8"/>
    </row>
    <row r="34" spans="2:9" s="28" customFormat="1" ht="18">
      <c r="B34" s="8"/>
      <c r="C34" s="8"/>
      <c r="D34" s="8"/>
      <c r="E34" s="8"/>
      <c r="F34" s="8"/>
      <c r="G34" s="8"/>
      <c r="H34" s="8"/>
      <c r="I34" s="8"/>
    </row>
    <row r="35" spans="2:9" s="28" customFormat="1" ht="18">
      <c r="B35" s="8"/>
      <c r="C35" s="8"/>
      <c r="D35" s="8"/>
      <c r="E35" s="8"/>
      <c r="F35" s="8"/>
      <c r="G35" s="8"/>
      <c r="H35" s="8"/>
      <c r="I35" s="8"/>
    </row>
    <row r="36" spans="2:9" s="28" customFormat="1" ht="18">
      <c r="B36" s="8"/>
      <c r="C36" s="8"/>
      <c r="D36" s="8"/>
      <c r="E36" s="8"/>
      <c r="F36" s="8"/>
      <c r="G36" s="8"/>
      <c r="H36" s="8"/>
      <c r="I36" s="8"/>
    </row>
    <row r="37" spans="2:9" s="28" customFormat="1" ht="18">
      <c r="B37" s="8"/>
      <c r="C37" s="8"/>
      <c r="D37" s="8"/>
      <c r="E37" s="8"/>
      <c r="F37" s="8"/>
      <c r="G37" s="8"/>
      <c r="H37" s="8"/>
      <c r="I37" s="8"/>
    </row>
  </sheetData>
  <sheetProtection password="E06D" sheet="1" objects="1" scenarios="1" sort="0" autoFilter="0"/>
  <mergeCells count="12">
    <mergeCell ref="B3:I3"/>
    <mergeCell ref="B26:H26"/>
    <mergeCell ref="B25:H25"/>
    <mergeCell ref="I5:I6"/>
    <mergeCell ref="B5:H5"/>
    <mergeCell ref="B11:H11"/>
    <mergeCell ref="B17:I17"/>
    <mergeCell ref="B18:B19"/>
    <mergeCell ref="C18:C19"/>
    <mergeCell ref="D18:D19"/>
    <mergeCell ref="B9:D9"/>
    <mergeCell ref="B22:D2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52"/>
  <sheetViews>
    <sheetView showGridLines="0" zoomScaleSheetLayoutView="75" zoomScalePageLayoutView="0" workbookViewId="0" topLeftCell="B1">
      <selection activeCell="G55" sqref="G55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15625" style="2" customWidth="1"/>
    <col min="11" max="11" width="14.710937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1" s="6" customFormat="1" ht="27.75" customHeight="1"/>
    <row r="2" spans="2:15" ht="15">
      <c r="B2" s="1"/>
      <c r="H2" s="6"/>
      <c r="K2" s="6" t="s">
        <v>205</v>
      </c>
      <c r="N2" s="679"/>
      <c r="O2" s="679"/>
    </row>
    <row r="3" spans="2:15" ht="15">
      <c r="B3" s="1"/>
      <c r="N3" s="1"/>
      <c r="O3" s="7"/>
    </row>
    <row r="4" spans="2:15" ht="15">
      <c r="B4" s="1"/>
      <c r="N4" s="1"/>
      <c r="O4" s="7"/>
    </row>
    <row r="5" spans="3:15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25">
      <c r="B6" s="685" t="s">
        <v>48</v>
      </c>
      <c r="C6" s="685"/>
      <c r="D6" s="685"/>
      <c r="E6" s="685"/>
      <c r="F6" s="685"/>
      <c r="G6" s="685"/>
      <c r="H6" s="685"/>
      <c r="I6" s="685"/>
      <c r="J6" s="1"/>
      <c r="K6" s="1"/>
      <c r="L6" s="1"/>
      <c r="M6" s="1"/>
      <c r="N6" s="1"/>
      <c r="O6" s="1"/>
    </row>
    <row r="7" spans="2:15" ht="20.25">
      <c r="B7" s="341"/>
      <c r="C7" s="341"/>
      <c r="D7" s="341"/>
      <c r="E7" s="341"/>
      <c r="F7" s="341"/>
      <c r="G7" s="341"/>
      <c r="H7" s="341"/>
      <c r="I7" s="341"/>
      <c r="J7" s="1"/>
      <c r="K7" s="1"/>
      <c r="L7" s="1"/>
      <c r="M7" s="1"/>
      <c r="N7" s="1"/>
      <c r="O7" s="1"/>
    </row>
    <row r="8" spans="2:15" ht="20.25">
      <c r="B8" s="341"/>
      <c r="C8" s="341"/>
      <c r="D8" s="341"/>
      <c r="E8" s="341"/>
      <c r="F8" s="341"/>
      <c r="G8" s="341"/>
      <c r="H8" s="341"/>
      <c r="I8" s="341"/>
      <c r="J8" s="1"/>
      <c r="K8" s="1"/>
      <c r="L8" s="1"/>
      <c r="M8" s="1"/>
      <c r="N8" s="1"/>
      <c r="O8" s="1"/>
    </row>
    <row r="9" spans="2:15" ht="20.25">
      <c r="B9" s="341"/>
      <c r="C9" s="341"/>
      <c r="D9" s="341"/>
      <c r="E9" s="341"/>
      <c r="F9" s="341"/>
      <c r="G9" s="341"/>
      <c r="H9" s="341"/>
      <c r="I9" s="341"/>
      <c r="J9" s="1"/>
      <c r="K9" s="1"/>
      <c r="L9" s="1"/>
      <c r="M9" s="1"/>
      <c r="N9" s="1"/>
      <c r="O9" s="1"/>
    </row>
    <row r="10" spans="3:15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6" ht="15.75" thickBot="1">
      <c r="C11" s="10"/>
      <c r="D11" s="10"/>
      <c r="E11" s="10"/>
      <c r="G11" s="10"/>
      <c r="H11" s="10"/>
      <c r="I11" s="32" t="s">
        <v>3</v>
      </c>
      <c r="K11" s="10"/>
      <c r="L11" s="10"/>
      <c r="M11" s="10"/>
      <c r="N11" s="10"/>
      <c r="O11" s="10"/>
      <c r="P11" s="10"/>
    </row>
    <row r="12" spans="2:15" s="13" customFormat="1" ht="32.25" customHeight="1">
      <c r="B12" s="680" t="s">
        <v>4</v>
      </c>
      <c r="C12" s="675" t="s">
        <v>5</v>
      </c>
      <c r="D12" s="677" t="s">
        <v>711</v>
      </c>
      <c r="E12" s="677" t="s">
        <v>702</v>
      </c>
      <c r="F12" s="677" t="s">
        <v>703</v>
      </c>
      <c r="G12" s="682" t="s">
        <v>712</v>
      </c>
      <c r="H12" s="683"/>
      <c r="I12" s="550" t="s">
        <v>713</v>
      </c>
      <c r="J12" s="11"/>
      <c r="K12" s="11"/>
      <c r="L12" s="11"/>
      <c r="M12" s="11"/>
      <c r="N12" s="11"/>
      <c r="O12" s="12"/>
    </row>
    <row r="13" spans="2:9" s="13" customFormat="1" ht="28.5" customHeight="1" thickBot="1">
      <c r="B13" s="681"/>
      <c r="C13" s="676"/>
      <c r="D13" s="678"/>
      <c r="E13" s="678"/>
      <c r="F13" s="678"/>
      <c r="G13" s="204" t="s">
        <v>0</v>
      </c>
      <c r="H13" s="205" t="s">
        <v>46</v>
      </c>
      <c r="I13" s="684"/>
    </row>
    <row r="14" spans="2:9" s="3" customFormat="1" ht="24" customHeight="1">
      <c r="B14" s="214" t="s">
        <v>53</v>
      </c>
      <c r="C14" s="206" t="s">
        <v>43</v>
      </c>
      <c r="D14" s="211"/>
      <c r="E14" s="211"/>
      <c r="F14" s="211"/>
      <c r="G14" s="211"/>
      <c r="H14" s="211"/>
      <c r="I14" s="210" t="str">
        <f>_xlfn.IFERROR(H14/G14,"  ")</f>
        <v>  </v>
      </c>
    </row>
    <row r="15" spans="2:9" s="3" customFormat="1" ht="24" customHeight="1">
      <c r="B15" s="215" t="s">
        <v>54</v>
      </c>
      <c r="C15" s="207" t="s">
        <v>44</v>
      </c>
      <c r="D15" s="212">
        <v>420000</v>
      </c>
      <c r="E15" s="212">
        <v>420000</v>
      </c>
      <c r="F15" s="212">
        <v>420000</v>
      </c>
      <c r="G15" s="212">
        <v>420000</v>
      </c>
      <c r="H15" s="212">
        <v>420000</v>
      </c>
      <c r="I15" s="334">
        <f aca="true" t="shared" si="0" ref="I15:I20">_xlfn.IFERROR(H15/G15,"  ")</f>
        <v>1</v>
      </c>
    </row>
    <row r="16" spans="2:9" s="3" customFormat="1" ht="24" customHeight="1">
      <c r="B16" s="215" t="s">
        <v>55</v>
      </c>
      <c r="C16" s="207" t="s">
        <v>39</v>
      </c>
      <c r="D16" s="212"/>
      <c r="E16" s="212"/>
      <c r="F16" s="212"/>
      <c r="G16" s="212"/>
      <c r="H16" s="212"/>
      <c r="I16" s="334" t="str">
        <f t="shared" si="0"/>
        <v>  </v>
      </c>
    </row>
    <row r="17" spans="2:9" s="3" customFormat="1" ht="24" customHeight="1">
      <c r="B17" s="215" t="s">
        <v>56</v>
      </c>
      <c r="C17" s="207" t="s">
        <v>40</v>
      </c>
      <c r="D17" s="212"/>
      <c r="E17" s="212"/>
      <c r="F17" s="212"/>
      <c r="G17" s="212"/>
      <c r="H17" s="212"/>
      <c r="I17" s="334" t="str">
        <f t="shared" si="0"/>
        <v>  </v>
      </c>
    </row>
    <row r="18" spans="2:9" s="3" customFormat="1" ht="24" customHeight="1">
      <c r="B18" s="215" t="s">
        <v>57</v>
      </c>
      <c r="C18" s="207" t="s">
        <v>41</v>
      </c>
      <c r="D18" s="212">
        <v>280000</v>
      </c>
      <c r="E18" s="212">
        <v>230624</v>
      </c>
      <c r="F18" s="212">
        <v>280000</v>
      </c>
      <c r="G18" s="212">
        <v>280000</v>
      </c>
      <c r="H18" s="212">
        <v>265450</v>
      </c>
      <c r="I18" s="334">
        <f t="shared" si="0"/>
        <v>0.9480357142857143</v>
      </c>
    </row>
    <row r="19" spans="2:9" s="3" customFormat="1" ht="24" customHeight="1">
      <c r="B19" s="215" t="s">
        <v>58</v>
      </c>
      <c r="C19" s="207" t="s">
        <v>42</v>
      </c>
      <c r="D19" s="212">
        <v>240000</v>
      </c>
      <c r="E19" s="212">
        <v>238000</v>
      </c>
      <c r="F19" s="212">
        <v>240000</v>
      </c>
      <c r="G19" s="212">
        <v>240000</v>
      </c>
      <c r="H19" s="212">
        <v>234000</v>
      </c>
      <c r="I19" s="334">
        <f t="shared" si="0"/>
        <v>0.975</v>
      </c>
    </row>
    <row r="20" spans="2:9" s="3" customFormat="1" ht="24" customHeight="1" thickBot="1">
      <c r="B20" s="216" t="s">
        <v>59</v>
      </c>
      <c r="C20" s="208" t="s">
        <v>49</v>
      </c>
      <c r="D20" s="213"/>
      <c r="E20" s="213"/>
      <c r="F20" s="213"/>
      <c r="G20" s="213"/>
      <c r="H20" s="213"/>
      <c r="I20" s="209" t="str">
        <f t="shared" si="0"/>
        <v>  </v>
      </c>
    </row>
    <row r="21" spans="2:6" ht="15.75" thickBot="1">
      <c r="B21" s="48"/>
      <c r="C21" s="48"/>
      <c r="D21" s="48"/>
      <c r="E21" s="48"/>
      <c r="F21" s="54"/>
    </row>
    <row r="22" spans="2:11" ht="20.25" customHeight="1">
      <c r="B22" s="687" t="s">
        <v>193</v>
      </c>
      <c r="C22" s="690" t="s">
        <v>43</v>
      </c>
      <c r="D22" s="690"/>
      <c r="E22" s="691"/>
      <c r="F22" s="692" t="s">
        <v>44</v>
      </c>
      <c r="G22" s="690"/>
      <c r="H22" s="691"/>
      <c r="I22" s="692" t="s">
        <v>39</v>
      </c>
      <c r="J22" s="690"/>
      <c r="K22" s="691"/>
    </row>
    <row r="23" spans="2:11" ht="15">
      <c r="B23" s="688"/>
      <c r="C23" s="217">
        <v>1</v>
      </c>
      <c r="D23" s="217">
        <v>2</v>
      </c>
      <c r="E23" s="218">
        <v>3</v>
      </c>
      <c r="F23" s="219">
        <v>4</v>
      </c>
      <c r="G23" s="217">
        <v>5</v>
      </c>
      <c r="H23" s="218">
        <v>6</v>
      </c>
      <c r="I23" s="219">
        <v>7</v>
      </c>
      <c r="J23" s="217">
        <v>8</v>
      </c>
      <c r="K23" s="218">
        <v>9</v>
      </c>
    </row>
    <row r="24" spans="2:11" ht="15">
      <c r="B24" s="689"/>
      <c r="C24" s="220" t="s">
        <v>194</v>
      </c>
      <c r="D24" s="220" t="s">
        <v>195</v>
      </c>
      <c r="E24" s="221" t="s">
        <v>196</v>
      </c>
      <c r="F24" s="222" t="s">
        <v>194</v>
      </c>
      <c r="G24" s="220" t="s">
        <v>195</v>
      </c>
      <c r="H24" s="221" t="s">
        <v>196</v>
      </c>
      <c r="I24" s="222" t="s">
        <v>194</v>
      </c>
      <c r="J24" s="220" t="s">
        <v>195</v>
      </c>
      <c r="K24" s="221" t="s">
        <v>196</v>
      </c>
    </row>
    <row r="25" spans="2:11" ht="39">
      <c r="B25" s="49">
        <v>1</v>
      </c>
      <c r="C25" s="30"/>
      <c r="D25" s="30"/>
      <c r="E25" s="50"/>
      <c r="F25" s="49" t="s">
        <v>714</v>
      </c>
      <c r="G25" s="307" t="s">
        <v>715</v>
      </c>
      <c r="H25" s="308">
        <v>10000</v>
      </c>
      <c r="I25" s="55"/>
      <c r="J25" s="30"/>
      <c r="K25" s="50"/>
    </row>
    <row r="26" spans="2:11" ht="39">
      <c r="B26" s="49">
        <v>2</v>
      </c>
      <c r="C26" s="30"/>
      <c r="D26" s="30"/>
      <c r="E26" s="50"/>
      <c r="F26" s="49" t="s">
        <v>716</v>
      </c>
      <c r="G26" s="307" t="s">
        <v>717</v>
      </c>
      <c r="H26" s="309">
        <v>10000</v>
      </c>
      <c r="I26" s="55"/>
      <c r="J26" s="30"/>
      <c r="K26" s="50"/>
    </row>
    <row r="27" spans="2:11" ht="26.25">
      <c r="B27" s="49">
        <v>3</v>
      </c>
      <c r="C27" s="30"/>
      <c r="D27" s="30"/>
      <c r="E27" s="50"/>
      <c r="F27" s="49" t="s">
        <v>718</v>
      </c>
      <c r="G27" s="307" t="s">
        <v>719</v>
      </c>
      <c r="H27" s="308">
        <v>60000</v>
      </c>
      <c r="I27" s="55"/>
      <c r="J27" s="30"/>
      <c r="K27" s="50"/>
    </row>
    <row r="28" spans="2:11" ht="26.25">
      <c r="B28" s="49">
        <v>4</v>
      </c>
      <c r="C28" s="30"/>
      <c r="D28" s="30"/>
      <c r="E28" s="50"/>
      <c r="F28" s="49" t="s">
        <v>720</v>
      </c>
      <c r="G28" s="307" t="s">
        <v>721</v>
      </c>
      <c r="H28" s="308">
        <v>25000</v>
      </c>
      <c r="I28" s="55"/>
      <c r="J28" s="30"/>
      <c r="K28" s="50"/>
    </row>
    <row r="29" spans="2:11" ht="26.25">
      <c r="B29" s="49">
        <v>5</v>
      </c>
      <c r="C29" s="30"/>
      <c r="D29" s="30"/>
      <c r="E29" s="50"/>
      <c r="F29" s="49" t="s">
        <v>722</v>
      </c>
      <c r="G29" s="307" t="s">
        <v>723</v>
      </c>
      <c r="H29" s="308">
        <v>15000</v>
      </c>
      <c r="I29" s="55"/>
      <c r="J29" s="30"/>
      <c r="K29" s="50"/>
    </row>
    <row r="30" spans="2:11" ht="39">
      <c r="B30" s="49">
        <v>6</v>
      </c>
      <c r="C30" s="30"/>
      <c r="D30" s="30"/>
      <c r="E30" s="50"/>
      <c r="F30" s="49" t="s">
        <v>724</v>
      </c>
      <c r="G30" s="307" t="s">
        <v>725</v>
      </c>
      <c r="H30" s="309">
        <v>15000</v>
      </c>
      <c r="I30" s="55"/>
      <c r="J30" s="30"/>
      <c r="K30" s="50"/>
    </row>
    <row r="31" spans="2:11" ht="39">
      <c r="B31" s="49">
        <v>7</v>
      </c>
      <c r="C31" s="30"/>
      <c r="D31" s="30"/>
      <c r="E31" s="50"/>
      <c r="F31" s="49" t="s">
        <v>726</v>
      </c>
      <c r="G31" s="307" t="s">
        <v>727</v>
      </c>
      <c r="H31" s="308">
        <v>10000</v>
      </c>
      <c r="I31" s="55"/>
      <c r="J31" s="30"/>
      <c r="K31" s="50"/>
    </row>
    <row r="32" spans="2:11" ht="26.25">
      <c r="B32" s="49">
        <v>8</v>
      </c>
      <c r="C32" s="30"/>
      <c r="D32" s="30"/>
      <c r="E32" s="50"/>
      <c r="F32" s="49" t="s">
        <v>728</v>
      </c>
      <c r="G32" s="307" t="s">
        <v>721</v>
      </c>
      <c r="H32" s="308">
        <v>20000</v>
      </c>
      <c r="I32" s="55"/>
      <c r="J32" s="30"/>
      <c r="K32" s="50"/>
    </row>
    <row r="33" spans="2:11" ht="39">
      <c r="B33" s="49">
        <v>9</v>
      </c>
      <c r="C33" s="30"/>
      <c r="D33" s="30"/>
      <c r="E33" s="50"/>
      <c r="F33" s="49" t="s">
        <v>729</v>
      </c>
      <c r="G33" s="307" t="s">
        <v>730</v>
      </c>
      <c r="H33" s="309">
        <v>15000</v>
      </c>
      <c r="I33" s="55"/>
      <c r="J33" s="30"/>
      <c r="K33" s="50"/>
    </row>
    <row r="34" spans="2:11" ht="39">
      <c r="B34" s="49">
        <v>10</v>
      </c>
      <c r="C34" s="30"/>
      <c r="D34" s="30"/>
      <c r="E34" s="50"/>
      <c r="F34" s="310" t="s">
        <v>731</v>
      </c>
      <c r="G34" s="311" t="s">
        <v>732</v>
      </c>
      <c r="H34" s="312">
        <v>5000</v>
      </c>
      <c r="I34" s="55"/>
      <c r="J34" s="30"/>
      <c r="K34" s="50"/>
    </row>
    <row r="35" spans="2:11" ht="26.25">
      <c r="B35" s="49">
        <v>11</v>
      </c>
      <c r="C35" s="30"/>
      <c r="D35" s="30"/>
      <c r="E35" s="50"/>
      <c r="F35" s="310" t="s">
        <v>733</v>
      </c>
      <c r="G35" s="311" t="s">
        <v>734</v>
      </c>
      <c r="H35" s="312">
        <v>5000</v>
      </c>
      <c r="I35" s="55"/>
      <c r="J35" s="30"/>
      <c r="K35" s="50"/>
    </row>
    <row r="36" spans="2:11" ht="54.75" customHeight="1">
      <c r="B36" s="49">
        <v>12</v>
      </c>
      <c r="C36" s="30"/>
      <c r="D36" s="30"/>
      <c r="E36" s="50"/>
      <c r="F36" s="49" t="s">
        <v>735</v>
      </c>
      <c r="G36" s="307" t="s">
        <v>736</v>
      </c>
      <c r="H36" s="309">
        <v>20000</v>
      </c>
      <c r="I36" s="55"/>
      <c r="J36" s="30"/>
      <c r="K36" s="50"/>
    </row>
    <row r="37" spans="2:11" ht="30" customHeight="1">
      <c r="B37" s="49">
        <v>13</v>
      </c>
      <c r="C37" s="30"/>
      <c r="D37" s="30"/>
      <c r="E37" s="50"/>
      <c r="F37" s="313" t="s">
        <v>737</v>
      </c>
      <c r="G37" s="314" t="s">
        <v>738</v>
      </c>
      <c r="H37" s="315">
        <v>25000</v>
      </c>
      <c r="I37" s="55"/>
      <c r="J37" s="30"/>
      <c r="K37" s="50"/>
    </row>
    <row r="38" spans="2:11" ht="52.5">
      <c r="B38" s="49">
        <v>14</v>
      </c>
      <c r="C38" s="30"/>
      <c r="D38" s="30"/>
      <c r="E38" s="50"/>
      <c r="F38" s="313" t="s">
        <v>739</v>
      </c>
      <c r="G38" s="314" t="s">
        <v>740</v>
      </c>
      <c r="H38" s="315">
        <v>15000</v>
      </c>
      <c r="I38" s="55"/>
      <c r="J38" s="30"/>
      <c r="K38" s="50"/>
    </row>
    <row r="39" spans="2:11" ht="52.5">
      <c r="B39" s="49">
        <v>15</v>
      </c>
      <c r="C39" s="30"/>
      <c r="D39" s="30"/>
      <c r="E39" s="50"/>
      <c r="F39" s="313" t="s">
        <v>741</v>
      </c>
      <c r="G39" s="314" t="s">
        <v>742</v>
      </c>
      <c r="H39" s="315">
        <v>10000</v>
      </c>
      <c r="I39" s="55"/>
      <c r="J39" s="30"/>
      <c r="K39" s="50"/>
    </row>
    <row r="40" spans="2:11" ht="66.75" customHeight="1">
      <c r="B40" s="49">
        <v>16</v>
      </c>
      <c r="C40" s="30"/>
      <c r="D40" s="30"/>
      <c r="E40" s="50"/>
      <c r="F40" s="313" t="s">
        <v>743</v>
      </c>
      <c r="G40" s="314" t="s">
        <v>744</v>
      </c>
      <c r="H40" s="315">
        <v>10000</v>
      </c>
      <c r="I40" s="55"/>
      <c r="J40" s="30"/>
      <c r="K40" s="50"/>
    </row>
    <row r="41" spans="2:11" ht="66">
      <c r="B41" s="49">
        <v>17</v>
      </c>
      <c r="C41" s="30"/>
      <c r="D41" s="30"/>
      <c r="E41" s="50"/>
      <c r="F41" s="313" t="s">
        <v>745</v>
      </c>
      <c r="G41" s="314" t="s">
        <v>746</v>
      </c>
      <c r="H41" s="315">
        <v>10000</v>
      </c>
      <c r="I41" s="55"/>
      <c r="J41" s="30"/>
      <c r="K41" s="50"/>
    </row>
    <row r="42" spans="2:11" ht="52.5">
      <c r="B42" s="49">
        <v>18</v>
      </c>
      <c r="C42" s="30"/>
      <c r="D42" s="30"/>
      <c r="E42" s="50"/>
      <c r="F42" s="316" t="s">
        <v>716</v>
      </c>
      <c r="G42" s="314" t="s">
        <v>747</v>
      </c>
      <c r="H42" s="315">
        <v>5000</v>
      </c>
      <c r="I42" s="55"/>
      <c r="J42" s="30"/>
      <c r="K42" s="50"/>
    </row>
    <row r="43" spans="2:11" ht="66">
      <c r="B43" s="310">
        <v>19</v>
      </c>
      <c r="C43" s="317"/>
      <c r="D43" s="317"/>
      <c r="E43" s="318"/>
      <c r="F43" s="316" t="s">
        <v>748</v>
      </c>
      <c r="G43" s="314" t="s">
        <v>749</v>
      </c>
      <c r="H43" s="315">
        <v>15000</v>
      </c>
      <c r="I43" s="319"/>
      <c r="J43" s="317"/>
      <c r="K43" s="318"/>
    </row>
    <row r="44" spans="2:11" ht="66" thickBot="1">
      <c r="B44" s="51">
        <v>20</v>
      </c>
      <c r="C44" s="317"/>
      <c r="D44" s="317"/>
      <c r="E44" s="50"/>
      <c r="F44" s="327" t="s">
        <v>750</v>
      </c>
      <c r="G44" s="311" t="s">
        <v>751</v>
      </c>
      <c r="H44" s="312">
        <v>15000</v>
      </c>
      <c r="I44" s="319"/>
      <c r="J44" s="317"/>
      <c r="K44" s="50"/>
    </row>
    <row r="45" spans="2:11" ht="39">
      <c r="B45" s="313">
        <v>21</v>
      </c>
      <c r="C45" s="30"/>
      <c r="D45" s="30"/>
      <c r="E45" s="326"/>
      <c r="F45" s="49" t="s">
        <v>758</v>
      </c>
      <c r="G45" s="307" t="s">
        <v>759</v>
      </c>
      <c r="H45" s="309">
        <v>10000</v>
      </c>
      <c r="I45" s="55"/>
      <c r="J45" s="30"/>
      <c r="K45" s="326"/>
    </row>
    <row r="46" spans="2:11" ht="66" customHeight="1">
      <c r="B46" s="49">
        <v>22</v>
      </c>
      <c r="C46" s="30"/>
      <c r="D46" s="30"/>
      <c r="E46" s="50"/>
      <c r="F46" s="313" t="s">
        <v>718</v>
      </c>
      <c r="G46" s="314" t="s">
        <v>760</v>
      </c>
      <c r="H46" s="315">
        <v>50000</v>
      </c>
      <c r="I46" s="55"/>
      <c r="J46" s="30"/>
      <c r="K46" s="50"/>
    </row>
    <row r="47" spans="2:11" ht="39">
      <c r="B47" s="49">
        <v>23</v>
      </c>
      <c r="C47" s="30"/>
      <c r="D47" s="30"/>
      <c r="E47" s="50"/>
      <c r="F47" s="313" t="s">
        <v>762</v>
      </c>
      <c r="G47" s="314" t="s">
        <v>761</v>
      </c>
      <c r="H47" s="315">
        <v>10000</v>
      </c>
      <c r="I47" s="55"/>
      <c r="J47" s="30"/>
      <c r="K47" s="50"/>
    </row>
    <row r="48" spans="2:11" ht="66">
      <c r="B48" s="49">
        <v>24</v>
      </c>
      <c r="C48" s="30"/>
      <c r="D48" s="30"/>
      <c r="E48" s="50"/>
      <c r="F48" s="313" t="s">
        <v>763</v>
      </c>
      <c r="G48" s="314" t="s">
        <v>764</v>
      </c>
      <c r="H48" s="315">
        <v>10000</v>
      </c>
      <c r="I48" s="55"/>
      <c r="J48" s="30"/>
      <c r="K48" s="50"/>
    </row>
    <row r="49" spans="2:11" ht="53.25" thickBot="1">
      <c r="B49" s="51">
        <v>25</v>
      </c>
      <c r="C49" s="52"/>
      <c r="D49" s="52"/>
      <c r="E49" s="318"/>
      <c r="F49" s="327" t="s">
        <v>765</v>
      </c>
      <c r="G49" s="320" t="s">
        <v>766</v>
      </c>
      <c r="H49" s="321">
        <v>25000</v>
      </c>
      <c r="I49" s="56"/>
      <c r="J49" s="317"/>
      <c r="K49" s="53"/>
    </row>
    <row r="50" spans="5:10" ht="15">
      <c r="E50" s="54"/>
      <c r="F50" s="54"/>
      <c r="H50" s="325"/>
      <c r="J50" s="54"/>
    </row>
    <row r="51" spans="2:8" ht="15">
      <c r="B51" s="686" t="s">
        <v>922</v>
      </c>
      <c r="C51" s="686"/>
      <c r="D51" s="686"/>
      <c r="E51" s="686"/>
      <c r="F51" s="686"/>
      <c r="G51" s="686"/>
      <c r="H51" s="686"/>
    </row>
    <row r="52" spans="2:10" ht="15">
      <c r="B52" s="516"/>
      <c r="C52" s="516"/>
      <c r="D52" s="516"/>
      <c r="E52" s="516"/>
      <c r="F52" s="516"/>
      <c r="G52" s="516"/>
      <c r="H52" s="516"/>
      <c r="I52" s="516"/>
      <c r="J52" s="516"/>
    </row>
  </sheetData>
  <sheetProtection password="E06D" sheet="1" objects="1" scenarios="1" sort="0" autoFilter="0"/>
  <mergeCells count="14">
    <mergeCell ref="B51:H51"/>
    <mergeCell ref="B22:B24"/>
    <mergeCell ref="C22:E22"/>
    <mergeCell ref="F22:H22"/>
    <mergeCell ref="I22:K22"/>
    <mergeCell ref="C12:C13"/>
    <mergeCell ref="E12:E13"/>
    <mergeCell ref="N2:O2"/>
    <mergeCell ref="B12:B13"/>
    <mergeCell ref="F12:F13"/>
    <mergeCell ref="G12:H12"/>
    <mergeCell ref="I12:I13"/>
    <mergeCell ref="D12:D13"/>
    <mergeCell ref="B6:I6"/>
  </mergeCells>
  <printOptions/>
  <pageMargins left="0.25" right="0.25" top="0.75" bottom="0.75" header="0.3" footer="0.3"/>
  <pageSetup fitToHeight="1" fitToWidth="1" horizontalDpi="600" verticalDpi="600" orientation="portrait" paperSize="9" scale="44" r:id="rId1"/>
  <ignoredErrors>
    <ignoredError sqref="B14:B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8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5.421875" style="8" customWidth="1"/>
    <col min="2" max="2" width="12.7109375" style="8" customWidth="1"/>
    <col min="3" max="5" width="15.7109375" style="8" customWidth="1"/>
    <col min="6" max="6" width="17.140625" style="8" customWidth="1"/>
    <col min="7" max="7" width="15.7109375" style="8" customWidth="1"/>
    <col min="8" max="8" width="17.140625" style="8" customWidth="1"/>
    <col min="9" max="9" width="8.7109375" style="8" customWidth="1"/>
    <col min="10" max="10" width="17.7109375" style="8" customWidth="1"/>
    <col min="11" max="11" width="8.7109375" style="8" customWidth="1"/>
    <col min="12" max="12" width="17.7109375" style="8" customWidth="1"/>
    <col min="13" max="13" width="43.00390625" style="8" customWidth="1"/>
    <col min="14" max="14" width="18.421875" style="8" customWidth="1"/>
    <col min="15" max="16384" width="9.140625" style="8" customWidth="1"/>
  </cols>
  <sheetData>
    <row r="1" ht="15">
      <c r="M1" s="6" t="s">
        <v>655</v>
      </c>
    </row>
    <row r="2" spans="2:13" ht="20.25">
      <c r="B2" s="685" t="s">
        <v>671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</row>
    <row r="3" spans="2:13" ht="6.75" customHeight="1">
      <c r="B3" s="389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2:13" ht="7.5" customHeight="1">
      <c r="B4" s="390" t="s">
        <v>665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2:13" ht="4.5" customHeight="1">
      <c r="B5" s="391" t="s">
        <v>661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3" ht="15.75" thickBot="1">
      <c r="B6" s="728" t="s">
        <v>254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</row>
    <row r="7" spans="1:13" ht="20.25" customHeight="1" thickBot="1">
      <c r="A7" s="58"/>
      <c r="B7" s="724" t="s">
        <v>249</v>
      </c>
      <c r="C7" s="718" t="s">
        <v>228</v>
      </c>
      <c r="D7" s="719"/>
      <c r="E7" s="719"/>
      <c r="F7" s="720"/>
      <c r="G7" s="718" t="s">
        <v>250</v>
      </c>
      <c r="H7" s="720"/>
      <c r="I7" s="725" t="s">
        <v>662</v>
      </c>
      <c r="J7" s="725"/>
      <c r="K7" s="725"/>
      <c r="L7" s="725"/>
      <c r="M7" s="726"/>
    </row>
    <row r="8" spans="1:13" s="33" customFormat="1" ht="18" customHeight="1" thickBot="1">
      <c r="A8" s="57"/>
      <c r="B8" s="724"/>
      <c r="C8" s="721"/>
      <c r="D8" s="722"/>
      <c r="E8" s="722"/>
      <c r="F8" s="723"/>
      <c r="G8" s="721"/>
      <c r="H8" s="723"/>
      <c r="I8" s="655" t="s">
        <v>253</v>
      </c>
      <c r="J8" s="727"/>
      <c r="K8" s="655" t="s">
        <v>663</v>
      </c>
      <c r="L8" s="727"/>
      <c r="M8" s="656"/>
    </row>
    <row r="9" spans="1:13" s="33" customFormat="1" ht="79.5" customHeight="1" thickBot="1">
      <c r="A9" s="57"/>
      <c r="B9" s="722"/>
      <c r="C9" s="223" t="s">
        <v>659</v>
      </c>
      <c r="D9" s="225" t="s">
        <v>660</v>
      </c>
      <c r="E9" s="342" t="s">
        <v>241</v>
      </c>
      <c r="F9" s="195" t="s">
        <v>658</v>
      </c>
      <c r="G9" s="197" t="s">
        <v>251</v>
      </c>
      <c r="H9" s="342" t="s">
        <v>252</v>
      </c>
      <c r="I9" s="224" t="s">
        <v>229</v>
      </c>
      <c r="J9" s="225" t="s">
        <v>242</v>
      </c>
      <c r="K9" s="194" t="s">
        <v>226</v>
      </c>
      <c r="L9" s="226" t="s">
        <v>242</v>
      </c>
      <c r="M9" s="195" t="s">
        <v>664</v>
      </c>
    </row>
    <row r="10" spans="1:13" s="33" customFormat="1" ht="15">
      <c r="A10" s="57"/>
      <c r="B10" s="716">
        <v>2021</v>
      </c>
      <c r="C10" s="729" t="s">
        <v>794</v>
      </c>
      <c r="D10" s="741" t="s">
        <v>795</v>
      </c>
      <c r="E10" s="732" t="s">
        <v>796</v>
      </c>
      <c r="F10" s="741" t="s">
        <v>797</v>
      </c>
      <c r="G10" s="745" t="s">
        <v>665</v>
      </c>
      <c r="H10" s="738">
        <v>29423805.44</v>
      </c>
      <c r="I10" s="735">
        <v>0.5</v>
      </c>
      <c r="J10" s="738">
        <f>+H10*I10</f>
        <v>14711902.72</v>
      </c>
      <c r="K10" s="118">
        <v>0.5</v>
      </c>
      <c r="L10" s="392">
        <f>+H10*K10</f>
        <v>14711902.72</v>
      </c>
      <c r="M10" s="111" t="s">
        <v>798</v>
      </c>
    </row>
    <row r="11" spans="1:13" s="33" customFormat="1" ht="15">
      <c r="A11" s="57"/>
      <c r="B11" s="717"/>
      <c r="C11" s="730"/>
      <c r="D11" s="742"/>
      <c r="E11" s="733"/>
      <c r="F11" s="742"/>
      <c r="G11" s="746"/>
      <c r="H11" s="739"/>
      <c r="I11" s="736"/>
      <c r="J11" s="739"/>
      <c r="K11" s="119"/>
      <c r="L11" s="91"/>
      <c r="M11" s="92"/>
    </row>
    <row r="12" spans="1:13" s="33" customFormat="1" ht="15.75" thickBot="1">
      <c r="A12" s="57"/>
      <c r="B12" s="717"/>
      <c r="C12" s="731"/>
      <c r="D12" s="743"/>
      <c r="E12" s="734"/>
      <c r="F12" s="743"/>
      <c r="G12" s="747"/>
      <c r="H12" s="740"/>
      <c r="I12" s="737"/>
      <c r="J12" s="740"/>
      <c r="K12" s="120"/>
      <c r="L12" s="98"/>
      <c r="M12" s="110"/>
    </row>
    <row r="13" spans="1:13" ht="15">
      <c r="A13" s="57"/>
      <c r="B13" s="716">
        <v>2020</v>
      </c>
      <c r="C13" s="729" t="s">
        <v>799</v>
      </c>
      <c r="D13" s="741" t="s">
        <v>800</v>
      </c>
      <c r="E13" s="732">
        <v>44413</v>
      </c>
      <c r="F13" s="741" t="s">
        <v>801</v>
      </c>
      <c r="G13" s="745" t="s">
        <v>665</v>
      </c>
      <c r="H13" s="738">
        <v>732443.46</v>
      </c>
      <c r="I13" s="735">
        <v>0.7</v>
      </c>
      <c r="J13" s="738">
        <f>+H13-L13</f>
        <v>512710.4199999999</v>
      </c>
      <c r="K13" s="118">
        <v>0.3</v>
      </c>
      <c r="L13" s="392">
        <v>219733.04</v>
      </c>
      <c r="M13" s="111" t="s">
        <v>798</v>
      </c>
    </row>
    <row r="14" spans="1:13" ht="15">
      <c r="A14" s="57"/>
      <c r="B14" s="717"/>
      <c r="C14" s="730"/>
      <c r="D14" s="742"/>
      <c r="E14" s="733"/>
      <c r="F14" s="742"/>
      <c r="G14" s="746"/>
      <c r="H14" s="739"/>
      <c r="I14" s="736"/>
      <c r="J14" s="739"/>
      <c r="K14" s="119"/>
      <c r="L14" s="91"/>
      <c r="M14" s="92"/>
    </row>
    <row r="15" spans="1:13" ht="15.75" thickBot="1">
      <c r="A15" s="57"/>
      <c r="B15" s="717"/>
      <c r="C15" s="731"/>
      <c r="D15" s="743"/>
      <c r="E15" s="734"/>
      <c r="F15" s="743"/>
      <c r="G15" s="747"/>
      <c r="H15" s="740"/>
      <c r="I15" s="737"/>
      <c r="J15" s="740"/>
      <c r="K15" s="120"/>
      <c r="L15" s="98"/>
      <c r="M15" s="110"/>
    </row>
    <row r="16" spans="1:13" ht="15">
      <c r="A16" s="58"/>
      <c r="B16" s="693">
        <v>2019</v>
      </c>
      <c r="C16" s="729" t="s">
        <v>802</v>
      </c>
      <c r="D16" s="741" t="s">
        <v>803</v>
      </c>
      <c r="E16" s="732" t="s">
        <v>804</v>
      </c>
      <c r="F16" s="741" t="s">
        <v>805</v>
      </c>
      <c r="G16" s="745" t="s">
        <v>665</v>
      </c>
      <c r="H16" s="745" t="s">
        <v>806</v>
      </c>
      <c r="I16" s="735">
        <v>0.7</v>
      </c>
      <c r="J16" s="745" t="s">
        <v>807</v>
      </c>
      <c r="K16" s="109">
        <v>0.3</v>
      </c>
      <c r="L16" s="393">
        <v>1906802.76</v>
      </c>
      <c r="M16" s="111" t="s">
        <v>798</v>
      </c>
    </row>
    <row r="17" spans="1:13" ht="15">
      <c r="A17" s="58"/>
      <c r="B17" s="717"/>
      <c r="C17" s="730"/>
      <c r="D17" s="742"/>
      <c r="E17" s="733"/>
      <c r="F17" s="742"/>
      <c r="G17" s="746"/>
      <c r="H17" s="746"/>
      <c r="I17" s="736"/>
      <c r="J17" s="746"/>
      <c r="K17" s="96"/>
      <c r="L17" s="91"/>
      <c r="M17" s="90"/>
    </row>
    <row r="18" spans="1:13" ht="15.75" thickBot="1">
      <c r="A18" s="58"/>
      <c r="B18" s="717"/>
      <c r="C18" s="731"/>
      <c r="D18" s="743"/>
      <c r="E18" s="734"/>
      <c r="F18" s="743"/>
      <c r="G18" s="747"/>
      <c r="H18" s="747"/>
      <c r="I18" s="737"/>
      <c r="J18" s="747"/>
      <c r="K18" s="95"/>
      <c r="L18" s="89"/>
      <c r="M18" s="344"/>
    </row>
    <row r="19" spans="1:13" ht="15">
      <c r="A19" s="58"/>
      <c r="B19" s="693">
        <v>2018</v>
      </c>
      <c r="C19" s="729" t="s">
        <v>808</v>
      </c>
      <c r="D19" s="741" t="s">
        <v>809</v>
      </c>
      <c r="E19" s="732" t="s">
        <v>810</v>
      </c>
      <c r="F19" s="741" t="s">
        <v>811</v>
      </c>
      <c r="G19" s="745" t="s">
        <v>665</v>
      </c>
      <c r="H19" s="738">
        <v>34773837.97</v>
      </c>
      <c r="I19" s="735">
        <v>0.7</v>
      </c>
      <c r="J19" s="738">
        <v>24341686.58</v>
      </c>
      <c r="K19" s="99">
        <v>0.3</v>
      </c>
      <c r="L19" s="392">
        <f>+H19-J19</f>
        <v>10432151.39</v>
      </c>
      <c r="M19" s="111" t="s">
        <v>798</v>
      </c>
    </row>
    <row r="20" spans="1:13" ht="15">
      <c r="A20" s="58"/>
      <c r="B20" s="717"/>
      <c r="C20" s="730"/>
      <c r="D20" s="742"/>
      <c r="E20" s="733"/>
      <c r="F20" s="742"/>
      <c r="G20" s="746"/>
      <c r="H20" s="739"/>
      <c r="I20" s="736"/>
      <c r="J20" s="739"/>
      <c r="K20" s="96"/>
      <c r="L20" s="91"/>
      <c r="M20" s="90"/>
    </row>
    <row r="21" spans="1:13" ht="15.75" thickBot="1">
      <c r="A21" s="58"/>
      <c r="B21" s="717"/>
      <c r="C21" s="731"/>
      <c r="D21" s="743"/>
      <c r="E21" s="734"/>
      <c r="F21" s="743"/>
      <c r="G21" s="747"/>
      <c r="H21" s="740"/>
      <c r="I21" s="737"/>
      <c r="J21" s="740"/>
      <c r="K21" s="108"/>
      <c r="L21" s="94"/>
      <c r="M21" s="93"/>
    </row>
    <row r="22" spans="1:13" ht="15">
      <c r="A22" s="58"/>
      <c r="B22" s="693">
        <v>2017</v>
      </c>
      <c r="C22" s="729" t="s">
        <v>812</v>
      </c>
      <c r="D22" s="741" t="s">
        <v>813</v>
      </c>
      <c r="E22" s="732" t="s">
        <v>814</v>
      </c>
      <c r="F22" s="741" t="s">
        <v>815</v>
      </c>
      <c r="G22" s="745" t="s">
        <v>665</v>
      </c>
      <c r="H22" s="738">
        <v>33110308.63</v>
      </c>
      <c r="I22" s="735">
        <v>0.7</v>
      </c>
      <c r="J22" s="738">
        <v>23177216.04</v>
      </c>
      <c r="K22" s="95">
        <v>0.3</v>
      </c>
      <c r="L22" s="394">
        <v>9933092.59</v>
      </c>
      <c r="M22" s="111" t="s">
        <v>798</v>
      </c>
    </row>
    <row r="23" spans="1:13" ht="15">
      <c r="A23" s="58"/>
      <c r="B23" s="717"/>
      <c r="C23" s="730"/>
      <c r="D23" s="742"/>
      <c r="E23" s="733"/>
      <c r="F23" s="742"/>
      <c r="G23" s="746"/>
      <c r="H23" s="739"/>
      <c r="I23" s="736"/>
      <c r="J23" s="739"/>
      <c r="K23" s="96"/>
      <c r="L23" s="91"/>
      <c r="M23" s="90"/>
    </row>
    <row r="24" spans="1:13" ht="15.75" thickBot="1">
      <c r="A24" s="58"/>
      <c r="B24" s="695"/>
      <c r="C24" s="731"/>
      <c r="D24" s="743"/>
      <c r="E24" s="734"/>
      <c r="F24" s="743"/>
      <c r="G24" s="747"/>
      <c r="H24" s="740"/>
      <c r="I24" s="737"/>
      <c r="J24" s="740"/>
      <c r="K24" s="97"/>
      <c r="L24" s="98"/>
      <c r="M24" s="344"/>
    </row>
    <row r="25" spans="2:13" ht="16.5" customHeight="1">
      <c r="B25" s="749" t="s">
        <v>247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</row>
    <row r="26" spans="2:13" ht="16.5" customHeigh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</row>
    <row r="27" spans="2:12" ht="15">
      <c r="B27" s="750"/>
      <c r="C27" s="750"/>
      <c r="D27" s="750"/>
      <c r="E27" s="750"/>
      <c r="F27" s="750"/>
      <c r="G27" s="750"/>
      <c r="H27" s="750"/>
      <c r="I27" s="750"/>
      <c r="J27" s="750"/>
      <c r="K27" s="750"/>
      <c r="L27" s="14"/>
    </row>
    <row r="28" spans="2:10" ht="15.75" thickBot="1">
      <c r="B28" s="728" t="s">
        <v>656</v>
      </c>
      <c r="C28" s="728"/>
      <c r="D28" s="728"/>
      <c r="E28" s="728"/>
      <c r="F28" s="728"/>
      <c r="G28" s="728"/>
      <c r="H28" s="728"/>
      <c r="I28" s="728"/>
      <c r="J28" s="728"/>
    </row>
    <row r="29" spans="2:10" s="33" customFormat="1" ht="15.75" customHeight="1">
      <c r="B29" s="661" t="s">
        <v>248</v>
      </c>
      <c r="C29" s="718" t="s">
        <v>243</v>
      </c>
      <c r="D29" s="720"/>
      <c r="E29" s="719" t="s">
        <v>230</v>
      </c>
      <c r="F29" s="719"/>
      <c r="G29" s="719"/>
      <c r="H29" s="719"/>
      <c r="I29" s="719"/>
      <c r="J29" s="720"/>
    </row>
    <row r="30" spans="2:13" s="33" customFormat="1" ht="8.25" customHeight="1" thickBot="1">
      <c r="B30" s="744"/>
      <c r="C30" s="721"/>
      <c r="D30" s="723"/>
      <c r="E30" s="722"/>
      <c r="F30" s="722"/>
      <c r="G30" s="722"/>
      <c r="H30" s="722"/>
      <c r="I30" s="722"/>
      <c r="J30" s="723"/>
      <c r="M30" s="284"/>
    </row>
    <row r="31" spans="2:10" s="33" customFormat="1" ht="27" customHeight="1" thickBot="1">
      <c r="B31" s="662"/>
      <c r="C31" s="223" t="s">
        <v>196</v>
      </c>
      <c r="D31" s="227" t="s">
        <v>201</v>
      </c>
      <c r="E31" s="340" t="s">
        <v>244</v>
      </c>
      <c r="F31" s="748" t="s">
        <v>245</v>
      </c>
      <c r="G31" s="725"/>
      <c r="H31" s="725"/>
      <c r="I31" s="725"/>
      <c r="J31" s="726"/>
    </row>
    <row r="32" spans="2:10" s="33" customFormat="1" ht="15">
      <c r="B32" s="693">
        <v>2022</v>
      </c>
      <c r="C32" s="271">
        <v>500000</v>
      </c>
      <c r="D32" s="396" t="s">
        <v>816</v>
      </c>
      <c r="E32" s="397" t="s">
        <v>795</v>
      </c>
      <c r="F32" s="713" t="s">
        <v>817</v>
      </c>
      <c r="G32" s="714"/>
      <c r="H32" s="714"/>
      <c r="I32" s="714"/>
      <c r="J32" s="715"/>
    </row>
    <row r="33" spans="2:10" s="33" customFormat="1" ht="15">
      <c r="B33" s="694"/>
      <c r="C33" s="398">
        <v>500000</v>
      </c>
      <c r="D33" s="399" t="s">
        <v>818</v>
      </c>
      <c r="E33" s="343" t="s">
        <v>795</v>
      </c>
      <c r="F33" s="699" t="s">
        <v>817</v>
      </c>
      <c r="G33" s="700"/>
      <c r="H33" s="700"/>
      <c r="I33" s="700"/>
      <c r="J33" s="701"/>
    </row>
    <row r="34" spans="2:10" s="33" customFormat="1" ht="15">
      <c r="B34" s="694"/>
      <c r="C34" s="398">
        <v>500000</v>
      </c>
      <c r="D34" s="399" t="s">
        <v>819</v>
      </c>
      <c r="E34" s="400" t="s">
        <v>795</v>
      </c>
      <c r="F34" s="702" t="s">
        <v>817</v>
      </c>
      <c r="G34" s="703"/>
      <c r="H34" s="703"/>
      <c r="I34" s="703"/>
      <c r="J34" s="704"/>
    </row>
    <row r="35" spans="2:10" s="33" customFormat="1" ht="15">
      <c r="B35" s="694"/>
      <c r="C35" s="398">
        <v>500000</v>
      </c>
      <c r="D35" s="399" t="s">
        <v>820</v>
      </c>
      <c r="E35" s="400" t="s">
        <v>795</v>
      </c>
      <c r="F35" s="705" t="s">
        <v>817</v>
      </c>
      <c r="G35" s="706"/>
      <c r="H35" s="706"/>
      <c r="I35" s="706"/>
      <c r="J35" s="707"/>
    </row>
    <row r="36" spans="2:10" s="33" customFormat="1" ht="15">
      <c r="B36" s="694"/>
      <c r="C36" s="401">
        <v>200000</v>
      </c>
      <c r="D36" s="402" t="s">
        <v>821</v>
      </c>
      <c r="E36" s="400" t="s">
        <v>795</v>
      </c>
      <c r="F36" s="705" t="s">
        <v>817</v>
      </c>
      <c r="G36" s="706"/>
      <c r="H36" s="706"/>
      <c r="I36" s="706"/>
      <c r="J36" s="707"/>
    </row>
    <row r="37" spans="2:10" s="33" customFormat="1" ht="15">
      <c r="B37" s="694"/>
      <c r="C37" s="272">
        <v>500000</v>
      </c>
      <c r="D37" s="345" t="s">
        <v>822</v>
      </c>
      <c r="E37" s="403" t="s">
        <v>795</v>
      </c>
      <c r="F37" s="705" t="s">
        <v>817</v>
      </c>
      <c r="G37" s="706"/>
      <c r="H37" s="706"/>
      <c r="I37" s="706"/>
      <c r="J37" s="707"/>
    </row>
    <row r="38" spans="2:10" s="33" customFormat="1" ht="15">
      <c r="B38" s="694"/>
      <c r="C38" s="272">
        <v>1000000</v>
      </c>
      <c r="D38" s="404" t="s">
        <v>823</v>
      </c>
      <c r="E38" s="403" t="s">
        <v>795</v>
      </c>
      <c r="F38" s="705" t="s">
        <v>817</v>
      </c>
      <c r="G38" s="706"/>
      <c r="H38" s="706"/>
      <c r="I38" s="706"/>
      <c r="J38" s="707"/>
    </row>
    <row r="39" spans="2:10" s="33" customFormat="1" ht="15">
      <c r="B39" s="694"/>
      <c r="C39" s="272">
        <v>2500000</v>
      </c>
      <c r="D39" s="404" t="s">
        <v>824</v>
      </c>
      <c r="E39" s="403" t="s">
        <v>795</v>
      </c>
      <c r="F39" s="705" t="s">
        <v>817</v>
      </c>
      <c r="G39" s="706"/>
      <c r="H39" s="706"/>
      <c r="I39" s="706"/>
      <c r="J39" s="707"/>
    </row>
    <row r="40" spans="2:10" s="33" customFormat="1" ht="15">
      <c r="B40" s="694"/>
      <c r="C40" s="272">
        <v>1000000</v>
      </c>
      <c r="D40" s="404" t="s">
        <v>825</v>
      </c>
      <c r="E40" s="403" t="s">
        <v>795</v>
      </c>
      <c r="F40" s="699" t="s">
        <v>817</v>
      </c>
      <c r="G40" s="700"/>
      <c r="H40" s="700"/>
      <c r="I40" s="700"/>
      <c r="J40" s="701"/>
    </row>
    <row r="41" spans="2:10" s="33" customFormat="1" ht="15">
      <c r="B41" s="694"/>
      <c r="C41" s="272">
        <v>500000</v>
      </c>
      <c r="D41" s="404" t="s">
        <v>826</v>
      </c>
      <c r="E41" s="403" t="s">
        <v>795</v>
      </c>
      <c r="F41" s="702" t="s">
        <v>817</v>
      </c>
      <c r="G41" s="703"/>
      <c r="H41" s="703"/>
      <c r="I41" s="703"/>
      <c r="J41" s="704"/>
    </row>
    <row r="42" spans="2:10" s="33" customFormat="1" ht="15">
      <c r="B42" s="694"/>
      <c r="C42" s="272">
        <v>1000000</v>
      </c>
      <c r="D42" s="404" t="s">
        <v>819</v>
      </c>
      <c r="E42" s="403" t="s">
        <v>795</v>
      </c>
      <c r="F42" s="705" t="s">
        <v>817</v>
      </c>
      <c r="G42" s="706"/>
      <c r="H42" s="706"/>
      <c r="I42" s="706"/>
      <c r="J42" s="707"/>
    </row>
    <row r="43" spans="2:10" s="33" customFormat="1" ht="15">
      <c r="B43" s="694"/>
      <c r="C43" s="272">
        <v>200000</v>
      </c>
      <c r="D43" s="404" t="s">
        <v>827</v>
      </c>
      <c r="E43" s="403" t="s">
        <v>795</v>
      </c>
      <c r="F43" s="699" t="s">
        <v>817</v>
      </c>
      <c r="G43" s="700"/>
      <c r="H43" s="700"/>
      <c r="I43" s="700"/>
      <c r="J43" s="701"/>
    </row>
    <row r="44" spans="2:10" s="33" customFormat="1" ht="15">
      <c r="B44" s="694"/>
      <c r="C44" s="272">
        <v>200000</v>
      </c>
      <c r="D44" s="404" t="s">
        <v>828</v>
      </c>
      <c r="E44" s="403" t="s">
        <v>795</v>
      </c>
      <c r="F44" s="702" t="s">
        <v>817</v>
      </c>
      <c r="G44" s="703"/>
      <c r="H44" s="703"/>
      <c r="I44" s="703"/>
      <c r="J44" s="704"/>
    </row>
    <row r="45" spans="2:10" s="33" customFormat="1" ht="15">
      <c r="B45" s="694"/>
      <c r="C45" s="272">
        <v>400000</v>
      </c>
      <c r="D45" s="404" t="s">
        <v>829</v>
      </c>
      <c r="E45" s="403" t="s">
        <v>795</v>
      </c>
      <c r="F45" s="705" t="s">
        <v>817</v>
      </c>
      <c r="G45" s="706"/>
      <c r="H45" s="706"/>
      <c r="I45" s="706"/>
      <c r="J45" s="707"/>
    </row>
    <row r="46" spans="2:10" s="33" customFormat="1" ht="15">
      <c r="B46" s="694"/>
      <c r="C46" s="405">
        <v>211902.72</v>
      </c>
      <c r="D46" s="404" t="s">
        <v>830</v>
      </c>
      <c r="E46" s="403" t="s">
        <v>795</v>
      </c>
      <c r="F46" s="699" t="s">
        <v>817</v>
      </c>
      <c r="G46" s="700"/>
      <c r="H46" s="700"/>
      <c r="I46" s="700"/>
      <c r="J46" s="701"/>
    </row>
    <row r="47" spans="2:10" s="33" customFormat="1" ht="15">
      <c r="B47" s="694"/>
      <c r="C47" s="272">
        <v>200000</v>
      </c>
      <c r="D47" s="404" t="s">
        <v>831</v>
      </c>
      <c r="E47" s="403" t="s">
        <v>795</v>
      </c>
      <c r="F47" s="702" t="s">
        <v>817</v>
      </c>
      <c r="G47" s="703"/>
      <c r="H47" s="703"/>
      <c r="I47" s="703"/>
      <c r="J47" s="704"/>
    </row>
    <row r="48" spans="2:10" s="33" customFormat="1" ht="15">
      <c r="B48" s="694"/>
      <c r="C48" s="272">
        <v>700000</v>
      </c>
      <c r="D48" s="404" t="s">
        <v>832</v>
      </c>
      <c r="E48" s="403" t="s">
        <v>795</v>
      </c>
      <c r="F48" s="705" t="s">
        <v>817</v>
      </c>
      <c r="G48" s="706"/>
      <c r="H48" s="706"/>
      <c r="I48" s="706"/>
      <c r="J48" s="707"/>
    </row>
    <row r="49" spans="2:10" s="33" customFormat="1" ht="15">
      <c r="B49" s="694"/>
      <c r="C49" s="272">
        <v>200000</v>
      </c>
      <c r="D49" s="404" t="s">
        <v>833</v>
      </c>
      <c r="E49" s="403" t="s">
        <v>795</v>
      </c>
      <c r="F49" s="705" t="s">
        <v>817</v>
      </c>
      <c r="G49" s="706"/>
      <c r="H49" s="706"/>
      <c r="I49" s="706"/>
      <c r="J49" s="707"/>
    </row>
    <row r="50" spans="2:10" s="33" customFormat="1" ht="15">
      <c r="B50" s="694"/>
      <c r="C50" s="272">
        <v>200000</v>
      </c>
      <c r="D50" s="404" t="s">
        <v>833</v>
      </c>
      <c r="E50" s="403" t="s">
        <v>795</v>
      </c>
      <c r="F50" s="699" t="s">
        <v>817</v>
      </c>
      <c r="G50" s="700"/>
      <c r="H50" s="700"/>
      <c r="I50" s="700"/>
      <c r="J50" s="701"/>
    </row>
    <row r="51" spans="2:10" s="33" customFormat="1" ht="15">
      <c r="B51" s="694"/>
      <c r="C51" s="398">
        <v>200000</v>
      </c>
      <c r="D51" s="346" t="s">
        <v>834</v>
      </c>
      <c r="E51" s="403" t="s">
        <v>795</v>
      </c>
      <c r="F51" s="710" t="s">
        <v>817</v>
      </c>
      <c r="G51" s="711"/>
      <c r="H51" s="711"/>
      <c r="I51" s="711"/>
      <c r="J51" s="712"/>
    </row>
    <row r="52" spans="2:10" s="33" customFormat="1" ht="15">
      <c r="B52" s="694"/>
      <c r="C52" s="398">
        <v>200000</v>
      </c>
      <c r="D52" s="346" t="s">
        <v>835</v>
      </c>
      <c r="E52" s="403" t="s">
        <v>795</v>
      </c>
      <c r="F52" s="710" t="s">
        <v>817</v>
      </c>
      <c r="G52" s="711"/>
      <c r="H52" s="711"/>
      <c r="I52" s="711"/>
      <c r="J52" s="712"/>
    </row>
    <row r="53" spans="2:10" s="33" customFormat="1" ht="15">
      <c r="B53" s="694"/>
      <c r="C53" s="398">
        <v>200000</v>
      </c>
      <c r="D53" s="346" t="s">
        <v>836</v>
      </c>
      <c r="E53" s="403" t="s">
        <v>795</v>
      </c>
      <c r="F53" s="710" t="s">
        <v>817</v>
      </c>
      <c r="G53" s="711"/>
      <c r="H53" s="711"/>
      <c r="I53" s="711"/>
      <c r="J53" s="712"/>
    </row>
    <row r="54" spans="2:10" s="33" customFormat="1" ht="15">
      <c r="B54" s="694"/>
      <c r="C54" s="401">
        <v>200000</v>
      </c>
      <c r="D54" s="406" t="s">
        <v>837</v>
      </c>
      <c r="E54" s="403" t="s">
        <v>838</v>
      </c>
      <c r="F54" s="710" t="s">
        <v>817</v>
      </c>
      <c r="G54" s="711"/>
      <c r="H54" s="711"/>
      <c r="I54" s="711"/>
      <c r="J54" s="712"/>
    </row>
    <row r="55" spans="2:10" s="33" customFormat="1" ht="15">
      <c r="B55" s="694"/>
      <c r="C55" s="398">
        <v>500000</v>
      </c>
      <c r="D55" s="90" t="s">
        <v>839</v>
      </c>
      <c r="E55" s="403" t="s">
        <v>840</v>
      </c>
      <c r="F55" s="710" t="s">
        <v>817</v>
      </c>
      <c r="G55" s="711"/>
      <c r="H55" s="711"/>
      <c r="I55" s="711"/>
      <c r="J55" s="712"/>
    </row>
    <row r="56" spans="2:10" s="33" customFormat="1" ht="15">
      <c r="B56" s="694"/>
      <c r="C56" s="398">
        <v>1000000</v>
      </c>
      <c r="D56" s="346" t="s">
        <v>841</v>
      </c>
      <c r="E56" s="403" t="s">
        <v>842</v>
      </c>
      <c r="F56" s="710" t="s">
        <v>817</v>
      </c>
      <c r="G56" s="711"/>
      <c r="H56" s="711"/>
      <c r="I56" s="711"/>
      <c r="J56" s="712"/>
    </row>
    <row r="57" spans="1:13" ht="15">
      <c r="A57" s="33"/>
      <c r="B57" s="694"/>
      <c r="C57" s="398">
        <v>400000</v>
      </c>
      <c r="D57" s="346" t="s">
        <v>843</v>
      </c>
      <c r="E57" s="403" t="s">
        <v>844</v>
      </c>
      <c r="F57" s="710" t="s">
        <v>817</v>
      </c>
      <c r="G57" s="711"/>
      <c r="H57" s="711"/>
      <c r="I57" s="711"/>
      <c r="J57" s="712"/>
      <c r="K57" s="33"/>
      <c r="L57" s="33"/>
      <c r="M57" s="33"/>
    </row>
    <row r="58" spans="1:13" ht="15.75" thickBot="1">
      <c r="A58" s="33"/>
      <c r="B58" s="694"/>
      <c r="C58" s="407">
        <v>1000000</v>
      </c>
      <c r="D58" s="408" t="s">
        <v>845</v>
      </c>
      <c r="E58" s="403" t="s">
        <v>795</v>
      </c>
      <c r="F58" s="710" t="s">
        <v>817</v>
      </c>
      <c r="G58" s="711"/>
      <c r="H58" s="711"/>
      <c r="I58" s="711"/>
      <c r="J58" s="712"/>
      <c r="K58" s="33"/>
      <c r="L58" s="33"/>
      <c r="M58" s="33"/>
    </row>
    <row r="59" spans="1:13" ht="15.75" thickBot="1">
      <c r="A59" s="33"/>
      <c r="B59" s="695"/>
      <c r="C59" s="409">
        <f>SUM(C32:C58)</f>
        <v>14711902.72</v>
      </c>
      <c r="D59" s="277" t="s">
        <v>231</v>
      </c>
      <c r="E59" s="280"/>
      <c r="F59" s="281"/>
      <c r="G59" s="281"/>
      <c r="H59" s="281"/>
      <c r="I59" s="282"/>
      <c r="J59" s="283"/>
      <c r="K59" s="33"/>
      <c r="L59" s="33"/>
      <c r="M59" s="33"/>
    </row>
    <row r="60" spans="1:13" ht="15">
      <c r="A60" s="33"/>
      <c r="B60" s="693">
        <v>2021</v>
      </c>
      <c r="C60" s="410">
        <v>512710.42</v>
      </c>
      <c r="D60" s="347" t="s">
        <v>846</v>
      </c>
      <c r="E60" s="397" t="s">
        <v>847</v>
      </c>
      <c r="F60" s="713" t="s">
        <v>848</v>
      </c>
      <c r="G60" s="714"/>
      <c r="H60" s="714"/>
      <c r="I60" s="714"/>
      <c r="J60" s="715"/>
      <c r="K60" s="33"/>
      <c r="L60" s="33"/>
      <c r="M60" s="33"/>
    </row>
    <row r="61" spans="1:13" ht="15">
      <c r="A61" s="33"/>
      <c r="B61" s="694"/>
      <c r="C61" s="272"/>
      <c r="D61" s="411"/>
      <c r="E61" s="122"/>
      <c r="F61" s="699"/>
      <c r="G61" s="700"/>
      <c r="H61" s="700"/>
      <c r="I61" s="700"/>
      <c r="J61" s="701"/>
      <c r="K61" s="33"/>
      <c r="L61" s="33"/>
      <c r="M61" s="33"/>
    </row>
    <row r="62" spans="1:13" ht="15">
      <c r="A62" s="33"/>
      <c r="B62" s="694"/>
      <c r="C62" s="272"/>
      <c r="D62" s="345"/>
      <c r="E62" s="122"/>
      <c r="F62" s="699"/>
      <c r="G62" s="700"/>
      <c r="H62" s="700"/>
      <c r="I62" s="700"/>
      <c r="J62" s="701"/>
      <c r="K62" s="33"/>
      <c r="L62" s="33"/>
      <c r="M62" s="33"/>
    </row>
    <row r="63" spans="1:13" ht="15.75" thickBot="1">
      <c r="A63" s="33"/>
      <c r="B63" s="694"/>
      <c r="C63" s="278"/>
      <c r="D63" s="279"/>
      <c r="E63" s="123"/>
      <c r="F63" s="699"/>
      <c r="G63" s="700"/>
      <c r="H63" s="700"/>
      <c r="I63" s="700"/>
      <c r="J63" s="701"/>
      <c r="K63" s="33"/>
      <c r="L63" s="33"/>
      <c r="M63" s="33"/>
    </row>
    <row r="64" spans="1:13" ht="15.75" thickBot="1">
      <c r="A64" s="33"/>
      <c r="B64" s="695"/>
      <c r="C64" s="409">
        <f>+C60</f>
        <v>512710.42</v>
      </c>
      <c r="D64" s="277" t="s">
        <v>231</v>
      </c>
      <c r="E64" s="280"/>
      <c r="F64" s="281"/>
      <c r="G64" s="281"/>
      <c r="H64" s="281"/>
      <c r="I64" s="282"/>
      <c r="J64" s="283"/>
      <c r="K64" s="33"/>
      <c r="L64" s="33"/>
      <c r="M64" s="33"/>
    </row>
    <row r="65" spans="1:13" ht="15">
      <c r="A65" s="33"/>
      <c r="B65" s="693">
        <v>2020</v>
      </c>
      <c r="C65" s="410">
        <v>1000000</v>
      </c>
      <c r="D65" s="347" t="s">
        <v>849</v>
      </c>
      <c r="E65" s="397" t="s">
        <v>803</v>
      </c>
      <c r="F65" s="696" t="s">
        <v>850</v>
      </c>
      <c r="G65" s="697"/>
      <c r="H65" s="697"/>
      <c r="I65" s="697"/>
      <c r="J65" s="698"/>
      <c r="K65" s="33"/>
      <c r="L65" s="33"/>
      <c r="M65" s="33"/>
    </row>
    <row r="66" spans="1:13" ht="15">
      <c r="A66" s="33"/>
      <c r="B66" s="694"/>
      <c r="C66" s="405">
        <v>1000000</v>
      </c>
      <c r="D66" s="402" t="s">
        <v>851</v>
      </c>
      <c r="E66" s="400" t="s">
        <v>803</v>
      </c>
      <c r="F66" s="699" t="s">
        <v>850</v>
      </c>
      <c r="G66" s="700"/>
      <c r="H66" s="700"/>
      <c r="I66" s="700"/>
      <c r="J66" s="701"/>
      <c r="K66" s="33"/>
      <c r="L66" s="33"/>
      <c r="M66" s="33"/>
    </row>
    <row r="67" spans="1:13" ht="15">
      <c r="A67" s="33"/>
      <c r="B67" s="694"/>
      <c r="C67" s="405">
        <v>816402</v>
      </c>
      <c r="D67" s="345" t="s">
        <v>852</v>
      </c>
      <c r="E67" s="400" t="s">
        <v>803</v>
      </c>
      <c r="F67" s="702" t="s">
        <v>850</v>
      </c>
      <c r="G67" s="703"/>
      <c r="H67" s="703"/>
      <c r="I67" s="703"/>
      <c r="J67" s="704"/>
      <c r="K67" s="33"/>
      <c r="L67" s="33"/>
      <c r="M67" s="33"/>
    </row>
    <row r="68" spans="1:13" ht="15">
      <c r="A68" s="33"/>
      <c r="B68" s="694"/>
      <c r="C68" s="405">
        <v>816402</v>
      </c>
      <c r="D68" s="404" t="s">
        <v>853</v>
      </c>
      <c r="E68" s="343" t="s">
        <v>803</v>
      </c>
      <c r="F68" s="699" t="s">
        <v>850</v>
      </c>
      <c r="G68" s="700"/>
      <c r="H68" s="700"/>
      <c r="I68" s="700"/>
      <c r="J68" s="701"/>
      <c r="K68" s="33"/>
      <c r="L68" s="33"/>
      <c r="M68" s="33"/>
    </row>
    <row r="69" spans="1:13" ht="15.75" thickBot="1">
      <c r="A69" s="33"/>
      <c r="B69" s="694"/>
      <c r="C69" s="405">
        <v>816402.43</v>
      </c>
      <c r="D69" s="412" t="s">
        <v>854</v>
      </c>
      <c r="E69" s="400" t="s">
        <v>803</v>
      </c>
      <c r="F69" s="699" t="s">
        <v>850</v>
      </c>
      <c r="G69" s="700"/>
      <c r="H69" s="700"/>
      <c r="I69" s="700"/>
      <c r="J69" s="701"/>
      <c r="K69" s="33"/>
      <c r="L69" s="33"/>
      <c r="M69" s="33"/>
    </row>
    <row r="70" spans="1:13" ht="15.75" thickBot="1">
      <c r="A70" s="33"/>
      <c r="B70" s="695"/>
      <c r="C70" s="413">
        <f>+C65+C66+C67+C68+C69</f>
        <v>4449206.43</v>
      </c>
      <c r="D70" s="414" t="s">
        <v>231</v>
      </c>
      <c r="E70" s="280"/>
      <c r="F70" s="281"/>
      <c r="G70" s="281"/>
      <c r="H70" s="281"/>
      <c r="I70" s="282"/>
      <c r="J70" s="283"/>
      <c r="K70" s="33"/>
      <c r="L70" s="33"/>
      <c r="M70" s="33"/>
    </row>
    <row r="71" spans="1:13" ht="15">
      <c r="A71" s="33"/>
      <c r="B71" s="693">
        <v>2019</v>
      </c>
      <c r="C71" s="410">
        <v>3341686.58</v>
      </c>
      <c r="D71" s="415" t="s">
        <v>855</v>
      </c>
      <c r="E71" s="121" t="s">
        <v>809</v>
      </c>
      <c r="F71" s="696" t="s">
        <v>856</v>
      </c>
      <c r="G71" s="697"/>
      <c r="H71" s="697"/>
      <c r="I71" s="697"/>
      <c r="J71" s="698"/>
      <c r="K71" s="33"/>
      <c r="L71" s="33"/>
      <c r="M71" s="33"/>
    </row>
    <row r="72" spans="1:13" ht="15">
      <c r="A72" s="33"/>
      <c r="B72" s="694"/>
      <c r="C72" s="405">
        <v>6000000</v>
      </c>
      <c r="D72" s="416" t="s">
        <v>857</v>
      </c>
      <c r="E72" s="417" t="s">
        <v>809</v>
      </c>
      <c r="F72" s="705" t="s">
        <v>856</v>
      </c>
      <c r="G72" s="706"/>
      <c r="H72" s="706"/>
      <c r="I72" s="706"/>
      <c r="J72" s="707"/>
      <c r="K72" s="33"/>
      <c r="L72" s="33"/>
      <c r="M72" s="33"/>
    </row>
    <row r="73" spans="1:13" ht="15">
      <c r="A73" s="33"/>
      <c r="B73" s="694"/>
      <c r="C73" s="405">
        <v>3000000</v>
      </c>
      <c r="D73" s="345" t="s">
        <v>858</v>
      </c>
      <c r="E73" s="418" t="s">
        <v>809</v>
      </c>
      <c r="F73" s="699" t="s">
        <v>856</v>
      </c>
      <c r="G73" s="700"/>
      <c r="H73" s="700"/>
      <c r="I73" s="700"/>
      <c r="J73" s="701"/>
      <c r="K73" s="33"/>
      <c r="L73" s="33"/>
      <c r="M73" s="33"/>
    </row>
    <row r="74" spans="1:13" ht="15.75" thickBot="1">
      <c r="A74" s="33"/>
      <c r="B74" s="694"/>
      <c r="C74" s="419">
        <v>12000000</v>
      </c>
      <c r="D74" s="279" t="s">
        <v>859</v>
      </c>
      <c r="E74" s="122" t="s">
        <v>809</v>
      </c>
      <c r="F74" s="702" t="s">
        <v>856</v>
      </c>
      <c r="G74" s="703"/>
      <c r="H74" s="703"/>
      <c r="I74" s="703"/>
      <c r="J74" s="704"/>
      <c r="K74" s="33"/>
      <c r="L74" s="33"/>
      <c r="M74" s="33"/>
    </row>
    <row r="75" spans="1:13" ht="15.75" thickBot="1">
      <c r="A75" s="33"/>
      <c r="B75" s="695"/>
      <c r="C75" s="409">
        <f>SUM(C71:C74)</f>
        <v>24341686.58</v>
      </c>
      <c r="D75" s="277" t="s">
        <v>231</v>
      </c>
      <c r="E75" s="280"/>
      <c r="F75" s="708"/>
      <c r="G75" s="708"/>
      <c r="H75" s="708"/>
      <c r="I75" s="708"/>
      <c r="J75" s="709"/>
      <c r="K75" s="33"/>
      <c r="L75" s="33"/>
      <c r="M75" s="33"/>
    </row>
    <row r="76" spans="1:13" ht="15">
      <c r="A76" s="33"/>
      <c r="B76" s="693">
        <v>2018</v>
      </c>
      <c r="C76" s="410">
        <v>5677216.04</v>
      </c>
      <c r="D76" s="415" t="s">
        <v>860</v>
      </c>
      <c r="E76" s="121" t="s">
        <v>813</v>
      </c>
      <c r="F76" s="696" t="s">
        <v>861</v>
      </c>
      <c r="G76" s="697"/>
      <c r="H76" s="697"/>
      <c r="I76" s="697"/>
      <c r="J76" s="698"/>
      <c r="K76" s="33"/>
      <c r="L76" s="33"/>
      <c r="M76" s="33"/>
    </row>
    <row r="77" spans="1:13" ht="15">
      <c r="A77" s="33"/>
      <c r="B77" s="694"/>
      <c r="C77" s="405">
        <v>7500000</v>
      </c>
      <c r="D77" s="402" t="s">
        <v>862</v>
      </c>
      <c r="E77" s="123" t="s">
        <v>813</v>
      </c>
      <c r="F77" s="699" t="s">
        <v>861</v>
      </c>
      <c r="G77" s="700"/>
      <c r="H77" s="700"/>
      <c r="I77" s="700"/>
      <c r="J77" s="701"/>
      <c r="K77" s="33"/>
      <c r="L77" s="33"/>
      <c r="M77" s="33"/>
    </row>
    <row r="78" spans="1:13" ht="15">
      <c r="A78" s="33"/>
      <c r="B78" s="694"/>
      <c r="C78" s="405">
        <v>5000000</v>
      </c>
      <c r="D78" s="345" t="s">
        <v>863</v>
      </c>
      <c r="E78" s="122" t="s">
        <v>813</v>
      </c>
      <c r="F78" s="702" t="s">
        <v>861</v>
      </c>
      <c r="G78" s="703"/>
      <c r="H78" s="703"/>
      <c r="I78" s="703"/>
      <c r="J78" s="704"/>
      <c r="K78" s="33"/>
      <c r="L78" s="33"/>
      <c r="M78" s="33"/>
    </row>
    <row r="79" spans="1:13" ht="15.75" thickBot="1">
      <c r="A79" s="33"/>
      <c r="B79" s="694"/>
      <c r="C79" s="419">
        <v>5000000</v>
      </c>
      <c r="D79" s="279" t="s">
        <v>864</v>
      </c>
      <c r="E79" s="123" t="s">
        <v>813</v>
      </c>
      <c r="F79" s="699" t="s">
        <v>861</v>
      </c>
      <c r="G79" s="700"/>
      <c r="H79" s="700"/>
      <c r="I79" s="700"/>
      <c r="J79" s="701"/>
      <c r="K79" s="33"/>
      <c r="L79" s="33"/>
      <c r="M79" s="33"/>
    </row>
    <row r="80" spans="1:13" ht="15.75" thickBot="1">
      <c r="A80" s="33"/>
      <c r="B80" s="695"/>
      <c r="C80" s="409">
        <f>SUM(C76:C79)</f>
        <v>23177216.04</v>
      </c>
      <c r="D80" s="277" t="s">
        <v>231</v>
      </c>
      <c r="E80" s="280"/>
      <c r="F80" s="281"/>
      <c r="G80" s="281"/>
      <c r="H80" s="281"/>
      <c r="I80" s="282"/>
      <c r="J80" s="283"/>
      <c r="K80" s="33"/>
      <c r="L80" s="33"/>
      <c r="M80" s="33"/>
    </row>
    <row r="82" ht="15">
      <c r="B82" s="8" t="s">
        <v>246</v>
      </c>
    </row>
    <row r="83" spans="2:13" ht="15">
      <c r="B83" s="8" t="s">
        <v>779</v>
      </c>
      <c r="E83" s="8" t="s">
        <v>777</v>
      </c>
      <c r="M83" s="8" t="s">
        <v>899</v>
      </c>
    </row>
  </sheetData>
  <sheetProtection password="E06D" sheet="1" objects="1" scenarios="1" sort="0" autoFilter="0"/>
  <mergeCells count="110"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27:K27"/>
    <mergeCell ref="F35:J35"/>
    <mergeCell ref="F37:J37"/>
    <mergeCell ref="F38:J38"/>
    <mergeCell ref="F39:J39"/>
    <mergeCell ref="B32:B59"/>
    <mergeCell ref="F55:J55"/>
    <mergeCell ref="B28:J28"/>
    <mergeCell ref="F47:J47"/>
    <mergeCell ref="F48:J48"/>
    <mergeCell ref="F49:J49"/>
    <mergeCell ref="F50:J50"/>
    <mergeCell ref="F52:J52"/>
    <mergeCell ref="F31:J31"/>
    <mergeCell ref="E29:J30"/>
    <mergeCell ref="F32:J32"/>
    <mergeCell ref="F34:J34"/>
    <mergeCell ref="C29:D30"/>
    <mergeCell ref="F33:J33"/>
    <mergeCell ref="F53:J53"/>
    <mergeCell ref="F36:J36"/>
    <mergeCell ref="F41:J41"/>
    <mergeCell ref="F46:J46"/>
    <mergeCell ref="F51:J51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F56:J56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65:B70"/>
    <mergeCell ref="F65:J65"/>
    <mergeCell ref="F66:J66"/>
    <mergeCell ref="F67:J67"/>
    <mergeCell ref="F68:J68"/>
    <mergeCell ref="F69:J69"/>
    <mergeCell ref="F57:J57"/>
    <mergeCell ref="F58:J58"/>
    <mergeCell ref="B60:B64"/>
    <mergeCell ref="F60:J60"/>
    <mergeCell ref="F61:J61"/>
    <mergeCell ref="F62:J62"/>
    <mergeCell ref="F63:J63"/>
    <mergeCell ref="B76:B80"/>
    <mergeCell ref="F76:J76"/>
    <mergeCell ref="F77:J77"/>
    <mergeCell ref="F78:J78"/>
    <mergeCell ref="F79:J79"/>
    <mergeCell ref="B71:B75"/>
    <mergeCell ref="F71:J71"/>
    <mergeCell ref="F72:J72"/>
    <mergeCell ref="F73:J73"/>
    <mergeCell ref="F74:J74"/>
    <mergeCell ref="F75:J75"/>
  </mergeCells>
  <dataValidations count="1">
    <dataValidation type="list" allowBlank="1" showInputMessage="1" showErrorMessage="1" sqref="G10:G24">
      <formula1>$B$3:$B$5</formula1>
    </dataValidation>
  </dataValidations>
  <printOptions/>
  <pageMargins left="0.1968503937007874" right="0.11811023622047245" top="0.15748031496062992" bottom="0.15748031496062992" header="0.31496062992125984" footer="0.3149606299212598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Nesha</cp:lastModifiedBy>
  <cp:lastPrinted>2023-03-03T15:34:00Z</cp:lastPrinted>
  <dcterms:created xsi:type="dcterms:W3CDTF">2013-03-12T08:27:17Z</dcterms:created>
  <dcterms:modified xsi:type="dcterms:W3CDTF">2023-03-03T15:38:26Z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